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265" yWindow="285" windowWidth="12750" windowHeight="13605" activeTab="1"/>
  </bookViews>
  <sheets>
    <sheet name="H-1" sheetId="8" r:id="rId1"/>
    <sheet name="Метаданные" sheetId="9" r:id="rId2"/>
    <sheet name="Лист1" sheetId="10" r:id="rId3"/>
  </sheets>
  <definedNames>
    <definedName name="_xlnm.Print_Titles" localSheetId="0">'H-1'!$A:$C</definedName>
    <definedName name="_xlnm.Print_Area" localSheetId="0">'H-1'!$A$1:$AE$34</definedName>
  </definedNames>
  <calcPr calcId="144525"/>
  <customWorkbookViews>
    <customWorkbookView name="Fe Sanchis_Moreno - Personal View" guid="{8925193B-C853-4D01-B936-2E82B771FA45}" mergeInterval="0" personalView="1" maximized="1" windowWidth="1916" windowHeight="855" activeSheetId="2"/>
  </customWorkbookViews>
</workbook>
</file>

<file path=xl/calcChain.xml><?xml version="1.0" encoding="utf-8"?>
<calcChain xmlns="http://schemas.openxmlformats.org/spreadsheetml/2006/main">
  <c r="AE25" i="8" l="1"/>
  <c r="AD25" i="8" l="1"/>
  <c r="AC25" i="8" l="1"/>
  <c r="AB25" i="8" l="1"/>
  <c r="AA6" i="8"/>
  <c r="AA16" i="8" l="1"/>
  <c r="AA25" i="8" l="1"/>
  <c r="AA21" i="8"/>
  <c r="AA19" i="8"/>
  <c r="AA22" i="8"/>
  <c r="AA20" i="8"/>
  <c r="AA18" i="8"/>
  <c r="Z6" i="8"/>
  <c r="Z16" i="8" l="1"/>
  <c r="Z25" i="8" s="1"/>
  <c r="Y6" i="8"/>
  <c r="X6" i="8"/>
  <c r="W6" i="8"/>
  <c r="W16" i="8" s="1"/>
  <c r="D6" i="8"/>
  <c r="D16" i="8" s="1"/>
  <c r="V6" i="8"/>
  <c r="V16" i="8" s="1"/>
  <c r="U6" i="8"/>
  <c r="U16" i="8" s="1"/>
  <c r="T6" i="8"/>
  <c r="T16" i="8" s="1"/>
  <c r="S6" i="8"/>
  <c r="S16" i="8" s="1"/>
  <c r="R6" i="8"/>
  <c r="R16" i="8" s="1"/>
  <c r="Q6" i="8"/>
  <c r="Q16" i="8" s="1"/>
  <c r="P6" i="8"/>
  <c r="P16" i="8" s="1"/>
  <c r="O6" i="8"/>
  <c r="O16" i="8" s="1"/>
  <c r="N6" i="8"/>
  <c r="N16" i="8" s="1"/>
  <c r="M6" i="8"/>
  <c r="M16" i="8" s="1"/>
  <c r="L6" i="8"/>
  <c r="K6" i="8"/>
  <c r="K16" i="8" s="1"/>
  <c r="J6" i="8"/>
  <c r="J16" i="8" s="1"/>
  <c r="I6" i="8"/>
  <c r="I16" i="8" s="1"/>
  <c r="H6" i="8"/>
  <c r="H16" i="8" s="1"/>
  <c r="G6" i="8"/>
  <c r="G16" i="8" s="1"/>
  <c r="F6" i="8"/>
  <c r="F16" i="8" s="1"/>
  <c r="E6" i="8"/>
  <c r="E16" i="8" s="1"/>
  <c r="L16" i="8"/>
  <c r="L19" i="8" s="1"/>
  <c r="L22" i="8" l="1"/>
  <c r="P22" i="8"/>
  <c r="P20" i="8"/>
  <c r="T21" i="8"/>
  <c r="T18" i="8"/>
  <c r="T22" i="8"/>
  <c r="L20" i="8"/>
  <c r="I22" i="8"/>
  <c r="I20" i="8"/>
  <c r="I21" i="8"/>
  <c r="P25" i="8"/>
  <c r="P18" i="8"/>
  <c r="J25" i="8"/>
  <c r="J19" i="8"/>
  <c r="J21" i="8"/>
  <c r="J22" i="8"/>
  <c r="N18" i="8"/>
  <c r="N20" i="8"/>
  <c r="N19" i="8"/>
  <c r="R25" i="8"/>
  <c r="R19" i="8"/>
  <c r="R22" i="8"/>
  <c r="R20" i="8"/>
  <c r="V19" i="8"/>
  <c r="V25" i="8"/>
  <c r="V20" i="8"/>
  <c r="V18" i="8"/>
  <c r="E19" i="8"/>
  <c r="E22" i="8"/>
  <c r="E25" i="8"/>
  <c r="E21" i="8"/>
  <c r="M22" i="8"/>
  <c r="M19" i="8"/>
  <c r="M21" i="8"/>
  <c r="Q19" i="8"/>
  <c r="Q25" i="8"/>
  <c r="Q21" i="8"/>
  <c r="U20" i="8"/>
  <c r="U22" i="8"/>
  <c r="U25" i="8"/>
  <c r="U21" i="8"/>
  <c r="P19" i="8"/>
  <c r="T20" i="8"/>
  <c r="M18" i="8"/>
  <c r="Q18" i="8"/>
  <c r="P21" i="8"/>
  <c r="T19" i="8"/>
  <c r="T25" i="8"/>
  <c r="I19" i="8"/>
  <c r="U18" i="8"/>
  <c r="L25" i="8"/>
  <c r="L21" i="8"/>
  <c r="Z20" i="8"/>
  <c r="W22" i="8"/>
  <c r="W19" i="8"/>
  <c r="W21" i="8"/>
  <c r="W25" i="8"/>
  <c r="W20" i="8"/>
  <c r="F22" i="8"/>
  <c r="F19" i="8"/>
  <c r="F21" i="8"/>
  <c r="F18" i="8"/>
  <c r="O21" i="8"/>
  <c r="O25" i="8"/>
  <c r="O18" i="8"/>
  <c r="O19" i="8"/>
  <c r="O20" i="8"/>
  <c r="O22" i="8"/>
  <c r="S22" i="8"/>
  <c r="S19" i="8"/>
  <c r="S25" i="8"/>
  <c r="S18" i="8"/>
  <c r="S21" i="8"/>
  <c r="S20" i="8"/>
  <c r="D20" i="8"/>
  <c r="D25" i="8"/>
  <c r="D18" i="8"/>
  <c r="D21" i="8"/>
  <c r="D19" i="8"/>
  <c r="R18" i="8"/>
  <c r="E18" i="8"/>
  <c r="W18" i="8"/>
  <c r="U19" i="8"/>
  <c r="Q22" i="8"/>
  <c r="Q20" i="8"/>
  <c r="J18" i="8"/>
  <c r="J20" i="8"/>
  <c r="V21" i="8"/>
  <c r="V22" i="8"/>
  <c r="R21" i="8"/>
  <c r="N25" i="8"/>
  <c r="N21" i="8"/>
  <c r="N22" i="8"/>
  <c r="E20" i="8"/>
  <c r="M25" i="8"/>
  <c r="M20" i="8"/>
  <c r="L18" i="8"/>
  <c r="Z18" i="8"/>
  <c r="Z22" i="8"/>
  <c r="H20" i="8"/>
  <c r="H18" i="8"/>
  <c r="H25" i="8"/>
  <c r="H19" i="8"/>
  <c r="H21" i="8"/>
  <c r="H22" i="8"/>
  <c r="K25" i="8"/>
  <c r="K19" i="8"/>
  <c r="K20" i="8"/>
  <c r="K18" i="8"/>
  <c r="K21" i="8"/>
  <c r="K22" i="8"/>
  <c r="G25" i="8"/>
  <c r="G21" i="8"/>
  <c r="G18" i="8"/>
  <c r="G22" i="8"/>
  <c r="G19" i="8"/>
  <c r="G20" i="8"/>
  <c r="I18" i="8"/>
  <c r="I25" i="8"/>
  <c r="F20" i="8"/>
  <c r="F25" i="8"/>
  <c r="X16" i="8"/>
  <c r="Y16" i="8"/>
  <c r="Y18" i="8" s="1"/>
  <c r="Z19" i="8"/>
  <c r="Z21" i="8"/>
  <c r="X22" i="8" l="1"/>
  <c r="X20" i="8"/>
  <c r="X25" i="8"/>
  <c r="X21" i="8"/>
  <c r="X19" i="8"/>
  <c r="Y22" i="8"/>
  <c r="Y20" i="8"/>
  <c r="Y25" i="8"/>
  <c r="Y21" i="8"/>
  <c r="Y19" i="8"/>
  <c r="X18" i="8"/>
</calcChain>
</file>

<file path=xl/sharedStrings.xml><?xml version="1.0" encoding="utf-8"?>
<sst xmlns="http://schemas.openxmlformats.org/spreadsheetml/2006/main" count="66" uniqueCount="53">
  <si>
    <t>%</t>
  </si>
  <si>
    <t>Единица</t>
  </si>
  <si>
    <t>км</t>
  </si>
  <si>
    <t>Железнодорожный транспорт</t>
  </si>
  <si>
    <t xml:space="preserve">Пассажирооборот на душу населения </t>
  </si>
  <si>
    <t>Воздушный транспорт</t>
  </si>
  <si>
    <t>-</t>
  </si>
  <si>
    <t>в том числе:</t>
  </si>
  <si>
    <t xml:space="preserve">миллионов пас.-км </t>
  </si>
  <si>
    <t>миллионов человек</t>
  </si>
  <si>
    <t>Справочно:</t>
  </si>
  <si>
    <t>Показатели формируются по данным Национального статистического комитета Республики Беларусь и Министерства транспорта и коммуникаций Республики Беларусь.</t>
  </si>
  <si>
    <t>Подземный транспорт (метрополитен)</t>
  </si>
  <si>
    <t>Показатель:</t>
  </si>
  <si>
    <t>Краткое описание:</t>
  </si>
  <si>
    <t>Методология:</t>
  </si>
  <si>
    <t>Источник данных:</t>
  </si>
  <si>
    <t>Значимость показателя:</t>
  </si>
  <si>
    <t xml:space="preserve">Н1 – Пассажирооборот </t>
  </si>
  <si>
    <t>пассажирооборот транспорта - объем работы транспорта по перевозкам пассажиров;</t>
  </si>
  <si>
    <t xml:space="preserve">определяется умножением количества пассажиров по каждой позиции перевозки на расстояние перевозки с последующим суммированием произведений по всем поездкам; </t>
  </si>
  <si>
    <t xml:space="preserve">формы государственной статистической отчетности: </t>
  </si>
  <si>
    <t>12-тр (вт) "Отчет о перевозках внутренним водным транспортом общего пользования";</t>
  </si>
  <si>
    <t>12-тр (авто) "Отчет о наличии и использовании автомобильного транспорта";</t>
  </si>
  <si>
    <t>12-тр (авиа) "Отчет о воздушных перевозках";</t>
  </si>
  <si>
    <t xml:space="preserve">4-тр (автотранс) "Отчет об использовании автомобильного транспорта";  </t>
  </si>
  <si>
    <t>12-тр (электро) (Минтранс) "Отчет о работе городского электрического транспорта, метрополитена";</t>
  </si>
  <si>
    <t>показатель помогает оценить эффективность мер реагирования на защиту окружающей среды от загрязнения</t>
  </si>
  <si>
    <t>Внутренний водный транспорт</t>
  </si>
  <si>
    <t>пассажирооборот на душу населения страны</t>
  </si>
  <si>
    <t>ответственными за формирование показателей являются Национальный статистический комитет Республики Беларусь и Министерство транспорта и коммуникаций Республики Беларусь</t>
  </si>
  <si>
    <t>единицей измерения является пассажиро-километр, т.е. перемещение пассажира на расстояние в 1 километр;</t>
  </si>
  <si>
    <t>* При расчете показателя за 2009 – 2019 гг. использована среднегодовая численность населения, скорректированная по итогам переписи населения 2019 года.</t>
  </si>
  <si>
    <t>Примечание:</t>
  </si>
  <si>
    <t>Население страны*</t>
  </si>
  <si>
    <t>Паcсажирооборот</t>
  </si>
  <si>
    <t>Пасcажирооборот</t>
  </si>
  <si>
    <t xml:space="preserve">Общий пасcажирооборот                                      </t>
  </si>
  <si>
    <t xml:space="preserve">пасcажирооборот железнодорожного транспорта  </t>
  </si>
  <si>
    <t xml:space="preserve">пасcажирооборот внутреннего водного транспорта </t>
  </si>
  <si>
    <t xml:space="preserve">пасcажирооборот воздушного транспорта                                          </t>
  </si>
  <si>
    <t xml:space="preserve">паcсажирооборот подземного транспорта (метро)  </t>
  </si>
  <si>
    <t xml:space="preserve">Пасcажирооборот на душу населения*                                   </t>
  </si>
  <si>
    <t xml:space="preserve">Общий пасcажирооборот </t>
  </si>
  <si>
    <t>1-мп «Отчет о финансово-хозяйственной деятельности малой организации»;</t>
  </si>
  <si>
    <r>
      <t xml:space="preserve">Временные ряды данных по показателям за период 1990-2025 гг., Таблица H-1. Пасcажирооборот:  </t>
    </r>
    <r>
      <rPr>
        <i/>
        <sz val="14"/>
        <color indexed="8"/>
        <rFont val="Calibri"/>
        <family val="2"/>
        <charset val="204"/>
      </rPr>
      <t>Республика Беларусь</t>
    </r>
  </si>
  <si>
    <t>на 09.06.2026</t>
  </si>
  <si>
    <t>за 1990-2025 гг.</t>
  </si>
  <si>
    <t>Автомобильный транспорт</t>
  </si>
  <si>
    <t xml:space="preserve">пасcажирооборот автомобильного транспорта                                </t>
  </si>
  <si>
    <t>общий пассажирооборот, в том числе по видам транспорта (автомобильный, железнодорожный, внутренний водный, воздушный транспорт и метрополитен);</t>
  </si>
  <si>
    <t>пассажирооборот автомобильного транспорта включает в себя пассажирооборот автомобильного, таксомоторного, троллейбусного и трамвайного транспорта</t>
  </si>
  <si>
    <r>
      <t xml:space="preserve">административные данные Минтранса </t>
    </r>
    <r>
      <rPr>
        <sz val="12"/>
        <rFont val="Arial"/>
        <family val="2"/>
        <charset val="204"/>
      </rPr>
      <t>и МНС;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</si>
</sst>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#,##0.0"/>
    <numFmt numFmtId="167" formatCode="#,##0.000"/>
  </numFmts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sz val="12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i/>
      <sz val="12"/>
      <name val="Calibri"/>
      <family val="2"/>
      <charset val="204"/>
    </font>
    <font>
      <sz val="12"/>
      <color indexed="8"/>
      <name val="Calibri"/>
      <family val="2"/>
    </font>
    <font>
      <i/>
      <sz val="14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04"/>
      <scheme val="minor"/>
    </font>
    <font>
      <sz val="15"/>
      <color theme="1"/>
      <name val="Calibri"/>
      <family val="2"/>
      <charset val="238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i/>
      <sz val="14"/>
      <name val="Calibri"/>
      <family val="2"/>
      <charset val="204"/>
    </font>
    <font>
      <sz val="12"/>
      <name val="Calibri"/>
      <family val="2"/>
      <charset val="204"/>
      <scheme val="minor"/>
    </font>
    <font>
      <sz val="12"/>
      <name val="Calibri"/>
      <family val="2"/>
    </font>
    <font>
      <b/>
      <sz val="12"/>
      <color indexed="8"/>
      <name val="Calibri"/>
      <family val="2"/>
      <charset val="204"/>
    </font>
    <font>
      <sz val="12"/>
      <color rgb="FF00B0F0"/>
      <name val="Calibri"/>
      <family val="2"/>
      <charset val="204"/>
      <scheme val="minor"/>
    </font>
    <font>
      <sz val="12"/>
      <color rgb="FFFF0000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scheme val="minor"/>
    </font>
    <font>
      <sz val="12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0" xfId="0" applyFont="1" applyFill="1" applyAlignment="1">
      <alignment wrapText="1"/>
    </xf>
    <xf numFmtId="0" fontId="4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164" fontId="17" fillId="5" borderId="1" xfId="0" applyNumberFormat="1" applyFont="1" applyFill="1" applyBorder="1" applyAlignment="1">
      <alignment horizontal="center" vertical="center" wrapText="1"/>
    </xf>
    <xf numFmtId="166" fontId="17" fillId="5" borderId="1" xfId="0" applyNumberFormat="1" applyFont="1" applyFill="1" applyBorder="1" applyAlignment="1">
      <alignment horizontal="center" vertical="center" wrapText="1"/>
    </xf>
    <xf numFmtId="164" fontId="14" fillId="6" borderId="2" xfId="0" applyNumberFormat="1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0" fillId="2" borderId="1" xfId="0" applyFont="1" applyFill="1" applyBorder="1"/>
    <xf numFmtId="0" fontId="7" fillId="2" borderId="0" xfId="0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 wrapText="1"/>
    </xf>
    <xf numFmtId="0" fontId="0" fillId="2" borderId="0" xfId="0" applyFont="1" applyFill="1" applyAlignment="1">
      <alignment wrapText="1"/>
    </xf>
    <xf numFmtId="0" fontId="0" fillId="0" borderId="4" xfId="0" applyBorder="1"/>
    <xf numFmtId="0" fontId="4" fillId="2" borderId="5" xfId="0" applyFont="1" applyFill="1" applyBorder="1" applyAlignment="1">
      <alignment horizontal="justify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justify" vertical="center" wrapText="1"/>
    </xf>
    <xf numFmtId="0" fontId="4" fillId="4" borderId="6" xfId="0" applyFont="1" applyFill="1" applyBorder="1" applyAlignment="1">
      <alignment horizontal="center" vertical="center" wrapText="1"/>
    </xf>
    <xf numFmtId="166" fontId="18" fillId="6" borderId="6" xfId="0" applyNumberFormat="1" applyFont="1" applyFill="1" applyBorder="1" applyAlignment="1">
      <alignment horizontal="center" vertical="center" wrapText="1"/>
    </xf>
    <xf numFmtId="166" fontId="17" fillId="6" borderId="6" xfId="0" applyNumberFormat="1" applyFont="1" applyFill="1" applyBorder="1" applyAlignment="1">
      <alignment horizontal="center" vertical="center" wrapText="1"/>
    </xf>
    <xf numFmtId="164" fontId="17" fillId="6" borderId="5" xfId="0" applyNumberFormat="1" applyFont="1" applyFill="1" applyBorder="1" applyAlignment="1">
      <alignment horizontal="center" vertical="center" wrapText="1"/>
    </xf>
    <xf numFmtId="164" fontId="17" fillId="6" borderId="6" xfId="0" applyNumberFormat="1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center" vertical="center" wrapText="1"/>
    </xf>
    <xf numFmtId="166" fontId="19" fillId="5" borderId="6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justify" vertical="center" wrapText="1"/>
    </xf>
    <xf numFmtId="164" fontId="17" fillId="5" borderId="5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164" fontId="14" fillId="6" borderId="5" xfId="0" applyNumberFormat="1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left"/>
    </xf>
    <xf numFmtId="165" fontId="0" fillId="2" borderId="0" xfId="0" applyNumberFormat="1" applyFont="1" applyFill="1"/>
    <xf numFmtId="164" fontId="21" fillId="2" borderId="0" xfId="0" applyNumberFormat="1" applyFont="1" applyFill="1"/>
    <xf numFmtId="164" fontId="21" fillId="2" borderId="0" xfId="0" applyNumberFormat="1" applyFont="1" applyFill="1" applyAlignment="1">
      <alignment wrapText="1"/>
    </xf>
    <xf numFmtId="0" fontId="24" fillId="0" borderId="0" xfId="0" applyFont="1" applyAlignment="1">
      <alignment horizontal="left" vertical="center" wrapText="1"/>
    </xf>
    <xf numFmtId="166" fontId="26" fillId="6" borderId="6" xfId="0" applyNumberFormat="1" applyFont="1" applyFill="1" applyBorder="1" applyAlignment="1">
      <alignment horizontal="center" vertical="center" wrapText="1"/>
    </xf>
    <xf numFmtId="164" fontId="27" fillId="6" borderId="5" xfId="0" applyNumberFormat="1" applyFont="1" applyFill="1" applyBorder="1" applyAlignment="1">
      <alignment horizontal="center" vertical="center" wrapText="1"/>
    </xf>
    <xf numFmtId="0" fontId="28" fillId="2" borderId="0" xfId="0" applyFont="1" applyFill="1"/>
    <xf numFmtId="0" fontId="3" fillId="2" borderId="6" xfId="0" applyFont="1" applyFill="1" applyBorder="1" applyAlignment="1">
      <alignment horizontal="justify" vertical="center" wrapText="1"/>
    </xf>
    <xf numFmtId="0" fontId="16" fillId="2" borderId="0" xfId="0" applyFont="1" applyFill="1" applyAlignment="1"/>
    <xf numFmtId="0" fontId="22" fillId="2" borderId="0" xfId="0" applyFont="1" applyFill="1" applyAlignment="1"/>
    <xf numFmtId="166" fontId="29" fillId="6" borderId="6" xfId="0" applyNumberFormat="1" applyFont="1" applyFill="1" applyBorder="1" applyAlignment="1">
      <alignment horizontal="center" vertical="center" wrapText="1"/>
    </xf>
    <xf numFmtId="164" fontId="29" fillId="5" borderId="5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25" fillId="4" borderId="0" xfId="0" applyFont="1" applyFill="1" applyAlignment="1">
      <alignment vertical="center" wrapText="1"/>
    </xf>
    <xf numFmtId="0" fontId="30" fillId="2" borderId="0" xfId="0" applyFont="1" applyFill="1"/>
    <xf numFmtId="0" fontId="9" fillId="6" borderId="8" xfId="0" applyFont="1" applyFill="1" applyBorder="1" applyAlignment="1">
      <alignment vertical="center" wrapText="1"/>
    </xf>
    <xf numFmtId="0" fontId="10" fillId="2" borderId="0" xfId="0" applyFont="1" applyFill="1" applyAlignment="1">
      <alignment wrapText="1"/>
    </xf>
    <xf numFmtId="0" fontId="11" fillId="2" borderId="0" xfId="0" applyFont="1" applyFill="1" applyAlignment="1">
      <alignment wrapText="1"/>
    </xf>
    <xf numFmtId="0" fontId="3" fillId="2" borderId="0" xfId="0" applyFont="1" applyFill="1" applyBorder="1" applyAlignment="1">
      <alignment vertical="center"/>
    </xf>
    <xf numFmtId="167" fontId="1" fillId="0" borderId="0" xfId="0" applyNumberFormat="1" applyFont="1" applyAlignment="1">
      <alignment vertical="center"/>
    </xf>
    <xf numFmtId="166" fontId="31" fillId="5" borderId="6" xfId="0" applyNumberFormat="1" applyFont="1" applyFill="1" applyBorder="1" applyAlignment="1">
      <alignment horizontal="center" vertical="center" wrapText="1"/>
    </xf>
    <xf numFmtId="166" fontId="32" fillId="5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Alignment="1">
      <alignment vertical="center"/>
    </xf>
    <xf numFmtId="0" fontId="6" fillId="3" borderId="4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vertical="center" wrapText="1"/>
    </xf>
    <xf numFmtId="0" fontId="13" fillId="2" borderId="8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right" vertical="center" wrapText="1"/>
    </xf>
    <xf numFmtId="0" fontId="24" fillId="0" borderId="0" xfId="0" applyFont="1" applyAlignment="1">
      <alignment horizontal="left" vertical="top" wrapText="1"/>
    </xf>
    <xf numFmtId="0" fontId="24" fillId="0" borderId="0" xfId="0" applyFont="1" applyFill="1" applyBorder="1" applyAlignment="1">
      <alignment horizontal="left" vertical="top" wrapText="1"/>
    </xf>
    <xf numFmtId="0" fontId="23" fillId="7" borderId="0" xfId="0" applyFont="1" applyFill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top"/>
    </xf>
    <xf numFmtId="0" fontId="23" fillId="7" borderId="0" xfId="0" applyFont="1" applyFill="1" applyAlignment="1">
      <alignment horizontal="left" vertical="center"/>
    </xf>
    <xf numFmtId="0" fontId="23" fillId="7" borderId="0" xfId="0" applyFont="1" applyFill="1" applyAlignment="1">
      <alignment horizontal="left"/>
    </xf>
    <xf numFmtId="0" fontId="24" fillId="0" borderId="0" xfId="0" applyFont="1" applyAlignment="1">
      <alignment vertical="top" wrapText="1"/>
    </xf>
    <xf numFmtId="0" fontId="24" fillId="0" borderId="0" xfId="0" applyFont="1" applyAlignment="1">
      <alignment horizontal="left" vertical="center" wrapText="1"/>
    </xf>
    <xf numFmtId="0" fontId="2" fillId="3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1" defaultTableStyle="TableStyleMedium9" defaultPivotStyle="PivotStyleLight16">
    <tableStyle name="Styl tabulky 1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F34"/>
  <sheetViews>
    <sheetView zoomScale="70" zoomScaleNormal="70" zoomScaleSheetLayoutView="70" workbookViewId="0">
      <selection activeCell="B24" sqref="B24"/>
    </sheetView>
  </sheetViews>
  <sheetFormatPr defaultRowHeight="15" x14ac:dyDescent="0.25"/>
  <cols>
    <col min="1" max="1" width="5.7109375" style="1" customWidth="1"/>
    <col min="2" max="2" width="45.28515625" style="1" customWidth="1"/>
    <col min="3" max="3" width="14.140625" style="1" customWidth="1"/>
    <col min="4" max="22" width="10.85546875" style="1" customWidth="1"/>
    <col min="23" max="28" width="11.42578125" style="1" customWidth="1"/>
    <col min="29" max="29" width="12" style="1" customWidth="1"/>
    <col min="30" max="31" width="13.28515625" style="1" customWidth="1"/>
    <col min="32" max="32" width="11.5703125" style="1" customWidth="1"/>
    <col min="33" max="16384" width="9.140625" style="1"/>
  </cols>
  <sheetData>
    <row r="1" spans="1:32" ht="27" customHeight="1" thickBot="1" x14ac:dyDescent="0.3">
      <c r="A1" s="57"/>
      <c r="B1" s="57"/>
      <c r="C1" s="57"/>
      <c r="D1" s="74" t="s">
        <v>45</v>
      </c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5"/>
    </row>
    <row r="2" spans="1:32" ht="27" customHeight="1" x14ac:dyDescent="0.25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V2" s="55"/>
      <c r="W2" s="55"/>
      <c r="X2" s="55"/>
      <c r="Y2" s="55"/>
      <c r="Z2" s="55"/>
      <c r="AA2" s="55"/>
      <c r="AB2" s="55"/>
      <c r="AC2" s="55"/>
      <c r="AD2" s="76" t="s">
        <v>46</v>
      </c>
      <c r="AE2" s="76"/>
    </row>
    <row r="3" spans="1:32" ht="16.5" customHeight="1" thickBot="1" x14ac:dyDescent="0.3">
      <c r="B3" s="3"/>
    </row>
    <row r="4" spans="1:32" ht="16.5" thickBot="1" x14ac:dyDescent="0.3">
      <c r="A4" s="16"/>
      <c r="B4" s="52"/>
      <c r="C4" s="53" t="s">
        <v>1</v>
      </c>
      <c r="D4" s="53">
        <v>1990</v>
      </c>
      <c r="E4" s="53">
        <v>1995</v>
      </c>
      <c r="F4" s="53">
        <v>2000</v>
      </c>
      <c r="G4" s="53">
        <v>2001</v>
      </c>
      <c r="H4" s="53">
        <v>2002</v>
      </c>
      <c r="I4" s="53">
        <v>2003</v>
      </c>
      <c r="J4" s="53">
        <v>2004</v>
      </c>
      <c r="K4" s="53">
        <v>2005</v>
      </c>
      <c r="L4" s="53">
        <v>2006</v>
      </c>
      <c r="M4" s="53">
        <v>2007</v>
      </c>
      <c r="N4" s="53">
        <v>2008</v>
      </c>
      <c r="O4" s="53">
        <v>2009</v>
      </c>
      <c r="P4" s="53">
        <v>2010</v>
      </c>
      <c r="Q4" s="53">
        <v>2011</v>
      </c>
      <c r="R4" s="53">
        <v>2012</v>
      </c>
      <c r="S4" s="53">
        <v>2013</v>
      </c>
      <c r="T4" s="53">
        <v>2014</v>
      </c>
      <c r="U4" s="53">
        <v>2015</v>
      </c>
      <c r="V4" s="53">
        <v>2016</v>
      </c>
      <c r="W4" s="53">
        <v>2017</v>
      </c>
      <c r="X4" s="53">
        <v>2018</v>
      </c>
      <c r="Y4" s="53">
        <v>2019</v>
      </c>
      <c r="Z4" s="53">
        <v>2020</v>
      </c>
      <c r="AA4" s="53">
        <v>2021</v>
      </c>
      <c r="AB4" s="53">
        <v>2022</v>
      </c>
      <c r="AC4" s="53">
        <v>2023</v>
      </c>
      <c r="AD4" s="53">
        <v>2024</v>
      </c>
      <c r="AE4" s="53">
        <v>2025</v>
      </c>
    </row>
    <row r="5" spans="1:32" s="2" customFormat="1" ht="18.75" customHeight="1" thickBot="1" x14ac:dyDescent="0.3">
      <c r="A5" s="20"/>
      <c r="B5" s="65"/>
      <c r="C5" s="66"/>
      <c r="D5" s="86" t="s">
        <v>48</v>
      </c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1"/>
    </row>
    <row r="6" spans="1:32" s="2" customFormat="1" ht="32.25" thickBot="1" x14ac:dyDescent="0.3">
      <c r="A6" s="5">
        <v>1</v>
      </c>
      <c r="B6" s="24" t="s">
        <v>35</v>
      </c>
      <c r="C6" s="25" t="s">
        <v>8</v>
      </c>
      <c r="D6" s="26">
        <f>19787.0329</f>
        <v>19787.032899999998</v>
      </c>
      <c r="E6" s="26">
        <f>9323.3037+127.5116+1722.5745+406.4458</f>
        <v>11579.8356</v>
      </c>
      <c r="F6" s="26">
        <f>9234.6505+90.835+2655.2894+552.6216</f>
        <v>12533.396499999999</v>
      </c>
      <c r="G6" s="26">
        <f>9493.3326+69.6694+2651.5927+543.3183</f>
        <v>12757.913000000002</v>
      </c>
      <c r="H6" s="26">
        <f>9396.7161+54.1422+2465.2146+464.2049</f>
        <v>12380.2778</v>
      </c>
      <c r="I6" s="26">
        <f>9767.8933+33.8174+2170.0648+379.1329</f>
        <v>12350.9084</v>
      </c>
      <c r="J6" s="26">
        <f>9381.723+24.6206+2084.5028+359.7661</f>
        <v>11850.612500000001</v>
      </c>
      <c r="K6" s="26">
        <f>9231.0373+19.3974+2037.0591+351.4239</f>
        <v>11638.9177</v>
      </c>
      <c r="L6" s="26">
        <f>9342.4287+17.236+1923.757+330.575</f>
        <v>11613.996700000002</v>
      </c>
      <c r="M6" s="26">
        <f>9352.4666+14.9594+2067.758+370.1418</f>
        <v>11805.325799999999</v>
      </c>
      <c r="N6" s="26">
        <f>8183.6033+122.5194+1897.0141+387.1974</f>
        <v>10590.334200000001</v>
      </c>
      <c r="O6" s="26">
        <f>7247.3868+170.1639+1826.0313+298.2956</f>
        <v>9541.8775999999998</v>
      </c>
      <c r="P6" s="26">
        <f>10193.5601+127.3124+1891.1608+300.9748</f>
        <v>12513.008100000001</v>
      </c>
      <c r="Q6" s="26">
        <f>9923.1281+127.7246+1930.6569+305.5595</f>
        <v>12287.069099999999</v>
      </c>
      <c r="R6" s="26">
        <f>10016.2861+132.9893+1924.3832+319.9655</f>
        <v>12393.624099999999</v>
      </c>
      <c r="S6" s="26">
        <f>10546.0423+208.2512+1873.439+300.2112</f>
        <v>12927.9437</v>
      </c>
      <c r="T6" s="26">
        <f>9945.984+188.7082+1672.9629+281.1769</f>
        <v>12088.832</v>
      </c>
      <c r="U6" s="26">
        <f>9490.2081+184.9861+1509.553+248.9846</f>
        <v>11433.7318</v>
      </c>
      <c r="V6" s="26">
        <f>10055.0159+244.3508+1540.1056+180.1688</f>
        <v>12019.641100000001</v>
      </c>
      <c r="W6" s="26">
        <f>10405.4788+180.5778+1495.6736+253.4261</f>
        <v>12335.156300000001</v>
      </c>
      <c r="X6" s="26">
        <f>10650.775+250.5258+1498.7983+248.8936</f>
        <v>12648.992699999999</v>
      </c>
      <c r="Y6" s="44">
        <f>10881.7551+346.9482+1507.6436+248.7875</f>
        <v>12985.134400000001</v>
      </c>
      <c r="Z6" s="44">
        <f>8264.6007+502.1959+1233.8099+194.4225</f>
        <v>10195.029000000002</v>
      </c>
      <c r="AA6" s="44">
        <f>7942.0087+1189.0311+186.3564+638.3456</f>
        <v>9955.7418000000016</v>
      </c>
      <c r="AB6" s="44"/>
      <c r="AC6" s="50"/>
      <c r="AD6" s="50"/>
      <c r="AE6" s="50"/>
    </row>
    <row r="7" spans="1:32" s="2" customFormat="1" ht="19.5" customHeight="1" thickBot="1" x14ac:dyDescent="0.3">
      <c r="A7" s="5">
        <v>2</v>
      </c>
      <c r="B7" s="65"/>
      <c r="C7" s="66"/>
      <c r="D7" s="70" t="s">
        <v>3</v>
      </c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67"/>
    </row>
    <row r="8" spans="1:32" s="2" customFormat="1" ht="32.25" customHeight="1" thickBot="1" x14ac:dyDescent="0.3">
      <c r="A8" s="5">
        <v>3</v>
      </c>
      <c r="B8" s="24" t="s">
        <v>36</v>
      </c>
      <c r="C8" s="25" t="s">
        <v>8</v>
      </c>
      <c r="D8" s="27">
        <v>16851.599999999999</v>
      </c>
      <c r="E8" s="27">
        <v>12505.1</v>
      </c>
      <c r="F8" s="27">
        <v>17721.599999999999</v>
      </c>
      <c r="G8" s="27">
        <v>15263.9</v>
      </c>
      <c r="H8" s="27">
        <v>14349.2</v>
      </c>
      <c r="I8" s="27">
        <v>13308.1</v>
      </c>
      <c r="J8" s="27">
        <v>13893.2</v>
      </c>
      <c r="K8" s="27">
        <v>10351.299999999999</v>
      </c>
      <c r="L8" s="27">
        <v>9967.6</v>
      </c>
      <c r="M8" s="27">
        <v>9365.7000000000007</v>
      </c>
      <c r="N8" s="27">
        <v>8188.3</v>
      </c>
      <c r="O8" s="27">
        <v>7400.9</v>
      </c>
      <c r="P8" s="27">
        <v>7578.3</v>
      </c>
      <c r="Q8" s="27">
        <v>7941.1</v>
      </c>
      <c r="R8" s="27">
        <v>8976.9</v>
      </c>
      <c r="S8" s="27">
        <v>8997.6</v>
      </c>
      <c r="T8" s="27">
        <v>7795.8</v>
      </c>
      <c r="U8" s="27">
        <v>7117.3</v>
      </c>
      <c r="V8" s="27">
        <v>6427.5</v>
      </c>
      <c r="W8" s="27">
        <v>6295.4</v>
      </c>
      <c r="X8" s="27">
        <v>6215.3</v>
      </c>
      <c r="Y8" s="27">
        <v>6274.1</v>
      </c>
      <c r="Z8" s="27">
        <v>3741.1</v>
      </c>
      <c r="AA8" s="27">
        <v>4485.5</v>
      </c>
      <c r="AB8" s="27"/>
      <c r="AC8" s="50"/>
      <c r="AD8" s="50"/>
      <c r="AE8" s="50"/>
    </row>
    <row r="9" spans="1:32" s="2" customFormat="1" ht="19.5" customHeight="1" thickBot="1" x14ac:dyDescent="0.3">
      <c r="A9" s="23">
        <v>4</v>
      </c>
      <c r="B9" s="65"/>
      <c r="C9" s="66"/>
      <c r="D9" s="70" t="s">
        <v>28</v>
      </c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1"/>
    </row>
    <row r="10" spans="1:32" s="2" customFormat="1" ht="32.25" customHeight="1" thickBot="1" x14ac:dyDescent="0.3">
      <c r="A10" s="5">
        <v>5</v>
      </c>
      <c r="B10" s="47" t="s">
        <v>36</v>
      </c>
      <c r="C10" s="25" t="s">
        <v>8</v>
      </c>
      <c r="D10" s="29">
        <v>29.535</v>
      </c>
      <c r="E10" s="29">
        <v>1.81</v>
      </c>
      <c r="F10" s="29">
        <v>2.0954999999999999</v>
      </c>
      <c r="G10" s="29">
        <v>1.909</v>
      </c>
      <c r="H10" s="29">
        <v>1.982</v>
      </c>
      <c r="I10" s="29">
        <v>2.2900999999999998</v>
      </c>
      <c r="J10" s="29">
        <v>2.4085999999999999</v>
      </c>
      <c r="K10" s="29">
        <v>2.4380999999999999</v>
      </c>
      <c r="L10" s="29">
        <v>2.3952</v>
      </c>
      <c r="M10" s="29">
        <v>2.5153000000000003</v>
      </c>
      <c r="N10" s="29">
        <v>2.9908000000000001</v>
      </c>
      <c r="O10" s="29">
        <v>2.589</v>
      </c>
      <c r="P10" s="29">
        <v>3.1263000000000001</v>
      </c>
      <c r="Q10" s="29">
        <v>3.9141999999999997</v>
      </c>
      <c r="R10" s="29">
        <v>3.7086000000000001</v>
      </c>
      <c r="S10" s="29">
        <v>3.0279000000000003</v>
      </c>
      <c r="T10" s="29">
        <v>3.2198000000000002</v>
      </c>
      <c r="U10" s="29">
        <v>1.8172000000000001</v>
      </c>
      <c r="V10" s="29">
        <v>1.8162</v>
      </c>
      <c r="W10" s="29">
        <v>2.3765000000000001</v>
      </c>
      <c r="X10" s="29">
        <v>2.7027000000000001</v>
      </c>
      <c r="Y10" s="27">
        <v>3.0276999999999998</v>
      </c>
      <c r="Z10" s="27">
        <v>0.65549999999999997</v>
      </c>
      <c r="AA10" s="27">
        <v>1.9309000000000001</v>
      </c>
      <c r="AB10" s="27"/>
      <c r="AC10" s="50"/>
      <c r="AD10" s="50"/>
      <c r="AE10" s="50"/>
    </row>
    <row r="11" spans="1:32" s="2" customFormat="1" ht="19.5" customHeight="1" thickBot="1" x14ac:dyDescent="0.3">
      <c r="A11" s="5">
        <v>6</v>
      </c>
      <c r="B11" s="65"/>
      <c r="C11" s="66"/>
      <c r="D11" s="70" t="s">
        <v>5</v>
      </c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1"/>
    </row>
    <row r="12" spans="1:32" s="2" customFormat="1" ht="32.25" customHeight="1" thickBot="1" x14ac:dyDescent="0.3">
      <c r="A12" s="5">
        <v>7</v>
      </c>
      <c r="B12" s="54" t="s">
        <v>36</v>
      </c>
      <c r="C12" s="25" t="s">
        <v>8</v>
      </c>
      <c r="D12" s="27">
        <v>5510.2</v>
      </c>
      <c r="E12" s="27">
        <v>1227.8610000000001</v>
      </c>
      <c r="F12" s="27">
        <v>513.31880000000001</v>
      </c>
      <c r="G12" s="27">
        <v>546.26300000000003</v>
      </c>
      <c r="H12" s="27">
        <v>552.66660000000002</v>
      </c>
      <c r="I12" s="27">
        <v>564.49440000000004</v>
      </c>
      <c r="J12" s="27">
        <v>674.19309999999996</v>
      </c>
      <c r="K12" s="27">
        <v>683.48880000000008</v>
      </c>
      <c r="L12" s="27">
        <v>754.1173</v>
      </c>
      <c r="M12" s="27">
        <v>975.20060000000001</v>
      </c>
      <c r="N12" s="27">
        <v>1281.3963999999999</v>
      </c>
      <c r="O12" s="27">
        <v>1283.8771000000002</v>
      </c>
      <c r="P12" s="27">
        <v>1570.7988</v>
      </c>
      <c r="Q12" s="27">
        <v>1642.8538000000001</v>
      </c>
      <c r="R12" s="27">
        <v>2035.5183999999999</v>
      </c>
      <c r="S12" s="27">
        <v>2490.4771000000001</v>
      </c>
      <c r="T12" s="27">
        <v>3069.8211000000001</v>
      </c>
      <c r="U12" s="27">
        <v>3163.6721000000002</v>
      </c>
      <c r="V12" s="27">
        <v>3247.1685000000002</v>
      </c>
      <c r="W12" s="27">
        <v>3949.1028000000001</v>
      </c>
      <c r="X12" s="27">
        <v>4628.7429000000002</v>
      </c>
      <c r="Y12" s="27">
        <v>5967.9849000000004</v>
      </c>
      <c r="Z12" s="27">
        <v>2855.3705</v>
      </c>
      <c r="AA12" s="27">
        <v>4602.2905000000001</v>
      </c>
      <c r="AB12" s="27"/>
      <c r="AC12" s="50"/>
      <c r="AD12" s="50"/>
      <c r="AE12" s="50"/>
    </row>
    <row r="13" spans="1:32" s="2" customFormat="1" ht="19.5" customHeight="1" thickBot="1" x14ac:dyDescent="0.3">
      <c r="A13" s="30">
        <v>8</v>
      </c>
      <c r="B13" s="65"/>
      <c r="C13" s="66"/>
      <c r="D13" s="70" t="s">
        <v>12</v>
      </c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1"/>
    </row>
    <row r="14" spans="1:32" s="2" customFormat="1" ht="32.25" customHeight="1" thickBot="1" x14ac:dyDescent="0.3">
      <c r="A14" s="5">
        <v>9</v>
      </c>
      <c r="B14" s="54" t="s">
        <v>36</v>
      </c>
      <c r="C14" s="25" t="s">
        <v>8</v>
      </c>
      <c r="D14" s="27" t="s">
        <v>6</v>
      </c>
      <c r="E14" s="27">
        <v>688.15</v>
      </c>
      <c r="F14" s="27">
        <v>1678.443</v>
      </c>
      <c r="G14" s="27">
        <v>1775.3328999999999</v>
      </c>
      <c r="H14" s="27">
        <v>1996.6268</v>
      </c>
      <c r="I14" s="27">
        <v>1939</v>
      </c>
      <c r="J14" s="27">
        <v>1750.2423000000001</v>
      </c>
      <c r="K14" s="27">
        <v>1677.8608000000002</v>
      </c>
      <c r="L14" s="27">
        <v>1768.4823000000001</v>
      </c>
      <c r="M14" s="27">
        <v>1756.2253999999998</v>
      </c>
      <c r="N14" s="27">
        <v>1636.2171000000001</v>
      </c>
      <c r="O14" s="27">
        <v>1703.1908999999998</v>
      </c>
      <c r="P14" s="27">
        <v>1832.9873</v>
      </c>
      <c r="Q14" s="27">
        <v>1795.7260000000001</v>
      </c>
      <c r="R14" s="27">
        <v>1885.2439999999999</v>
      </c>
      <c r="S14" s="27">
        <v>2199.5484000000001</v>
      </c>
      <c r="T14" s="27">
        <v>2134.1912000000002</v>
      </c>
      <c r="U14" s="27">
        <v>2334.7141000000001</v>
      </c>
      <c r="V14" s="27">
        <v>2322.1561999999999</v>
      </c>
      <c r="W14" s="27">
        <v>2267.5119</v>
      </c>
      <c r="X14" s="27">
        <v>2261.2048</v>
      </c>
      <c r="Y14" s="27">
        <v>2343.8937000000001</v>
      </c>
      <c r="Z14" s="27">
        <v>1749.9</v>
      </c>
      <c r="AA14" s="27">
        <v>1805.6187</v>
      </c>
      <c r="AB14" s="27"/>
      <c r="AC14" s="50"/>
      <c r="AD14" s="50"/>
      <c r="AE14" s="50"/>
    </row>
    <row r="15" spans="1:32" s="2" customFormat="1" ht="19.5" customHeight="1" thickBot="1" x14ac:dyDescent="0.3">
      <c r="A15" s="23">
        <v>10</v>
      </c>
      <c r="B15" s="65"/>
      <c r="C15" s="66"/>
      <c r="D15" s="70" t="s">
        <v>43</v>
      </c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1"/>
    </row>
    <row r="16" spans="1:32" s="2" customFormat="1" ht="32.25" customHeight="1" thickBot="1" x14ac:dyDescent="0.3">
      <c r="A16" s="5">
        <v>11</v>
      </c>
      <c r="B16" s="31" t="s">
        <v>37</v>
      </c>
      <c r="C16" s="32" t="s">
        <v>8</v>
      </c>
      <c r="D16" s="33">
        <f>D6+D8+D10+D12</f>
        <v>42178.367899999997</v>
      </c>
      <c r="E16" s="33">
        <f t="shared" ref="E16:V16" si="0">E6+E8+E10+E12+E14</f>
        <v>26002.756600000004</v>
      </c>
      <c r="F16" s="33">
        <f t="shared" si="0"/>
        <v>32448.853799999997</v>
      </c>
      <c r="G16" s="33">
        <f t="shared" si="0"/>
        <v>30345.317900000002</v>
      </c>
      <c r="H16" s="33">
        <f t="shared" si="0"/>
        <v>29280.753199999999</v>
      </c>
      <c r="I16" s="33">
        <f t="shared" si="0"/>
        <v>28164.792899999997</v>
      </c>
      <c r="J16" s="33">
        <f t="shared" si="0"/>
        <v>28170.656500000001</v>
      </c>
      <c r="K16" s="33">
        <f t="shared" si="0"/>
        <v>24354.005399999998</v>
      </c>
      <c r="L16" s="33">
        <f t="shared" si="0"/>
        <v>24106.591500000002</v>
      </c>
      <c r="M16" s="33">
        <f t="shared" si="0"/>
        <v>23904.967099999998</v>
      </c>
      <c r="N16" s="33">
        <f t="shared" si="0"/>
        <v>21699.238500000003</v>
      </c>
      <c r="O16" s="33">
        <f t="shared" si="0"/>
        <v>19932.434600000004</v>
      </c>
      <c r="P16" s="33">
        <f t="shared" si="0"/>
        <v>23498.220500000003</v>
      </c>
      <c r="Q16" s="33">
        <f t="shared" si="0"/>
        <v>23670.663099999998</v>
      </c>
      <c r="R16" s="33">
        <f t="shared" si="0"/>
        <v>25294.9951</v>
      </c>
      <c r="S16" s="33">
        <f t="shared" si="0"/>
        <v>26618.597100000003</v>
      </c>
      <c r="T16" s="33">
        <f t="shared" si="0"/>
        <v>25091.864100000003</v>
      </c>
      <c r="U16" s="33">
        <f t="shared" si="0"/>
        <v>24051.235200000003</v>
      </c>
      <c r="V16" s="33">
        <f t="shared" si="0"/>
        <v>24018.282000000003</v>
      </c>
      <c r="W16" s="33">
        <f t="shared" ref="W16:AA16" si="1">W6+W8+W10+W12+W14</f>
        <v>24849.547500000001</v>
      </c>
      <c r="X16" s="33">
        <f t="shared" si="1"/>
        <v>25756.9431</v>
      </c>
      <c r="Y16" s="33">
        <f t="shared" si="1"/>
        <v>27574.1407</v>
      </c>
      <c r="Z16" s="33">
        <f t="shared" si="1"/>
        <v>18542.055000000004</v>
      </c>
      <c r="AA16" s="33">
        <f t="shared" si="1"/>
        <v>20851.081900000001</v>
      </c>
      <c r="AB16" s="33">
        <v>21687.659</v>
      </c>
      <c r="AC16" s="33">
        <v>23900.5926</v>
      </c>
      <c r="AD16" s="33">
        <v>26500.033599999999</v>
      </c>
      <c r="AE16" s="62">
        <v>28451.328399999999</v>
      </c>
      <c r="AF16" s="56"/>
    </row>
    <row r="17" spans="1:31" s="2" customFormat="1" ht="19.5" customHeight="1" thickBot="1" x14ac:dyDescent="0.3">
      <c r="A17" s="5">
        <v>12</v>
      </c>
      <c r="B17" s="68"/>
      <c r="C17" s="69"/>
      <c r="D17" s="72" t="s">
        <v>7</v>
      </c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3"/>
    </row>
    <row r="18" spans="1:31" s="2" customFormat="1" ht="39.75" customHeight="1" thickBot="1" x14ac:dyDescent="0.3">
      <c r="A18" s="5">
        <v>13</v>
      </c>
      <c r="B18" s="34" t="s">
        <v>49</v>
      </c>
      <c r="C18" s="22" t="s">
        <v>0</v>
      </c>
      <c r="D18" s="35">
        <f t="shared" ref="D18:V18" si="2">D6/D16*100</f>
        <v>46.912751453334444</v>
      </c>
      <c r="E18" s="35">
        <f t="shared" si="2"/>
        <v>44.533107693666594</v>
      </c>
      <c r="F18" s="35">
        <f t="shared" si="2"/>
        <v>38.625082344202866</v>
      </c>
      <c r="G18" s="35">
        <f t="shared" si="2"/>
        <v>42.042443061702123</v>
      </c>
      <c r="H18" s="35">
        <f t="shared" si="2"/>
        <v>42.281281889975425</v>
      </c>
      <c r="I18" s="35">
        <f t="shared" si="2"/>
        <v>43.852296176479264</v>
      </c>
      <c r="J18" s="35">
        <f t="shared" si="2"/>
        <v>42.067221614093377</v>
      </c>
      <c r="K18" s="35">
        <f t="shared" si="2"/>
        <v>47.79056877436679</v>
      </c>
      <c r="L18" s="35">
        <f t="shared" si="2"/>
        <v>48.177680780793921</v>
      </c>
      <c r="M18" s="35">
        <f t="shared" si="2"/>
        <v>49.384405134780543</v>
      </c>
      <c r="N18" s="35">
        <f t="shared" si="2"/>
        <v>48.805096086666815</v>
      </c>
      <c r="O18" s="35">
        <f t="shared" si="2"/>
        <v>47.87110953320272</v>
      </c>
      <c r="P18" s="35">
        <f t="shared" si="2"/>
        <v>53.25087531628192</v>
      </c>
      <c r="Q18" s="35">
        <f t="shared" si="2"/>
        <v>51.908427947673339</v>
      </c>
      <c r="R18" s="35">
        <f t="shared" si="2"/>
        <v>48.996349084092131</v>
      </c>
      <c r="S18" s="35">
        <f t="shared" si="2"/>
        <v>48.56733678124607</v>
      </c>
      <c r="T18" s="35">
        <f t="shared" si="2"/>
        <v>48.17829377610888</v>
      </c>
      <c r="U18" s="35">
        <f t="shared" si="2"/>
        <v>47.539062775453623</v>
      </c>
      <c r="V18" s="35">
        <f t="shared" si="2"/>
        <v>50.043717115154195</v>
      </c>
      <c r="W18" s="35">
        <f t="shared" ref="W18:AA18" si="3">W6/W16*100</f>
        <v>49.639359831401357</v>
      </c>
      <c r="X18" s="35">
        <f t="shared" si="3"/>
        <v>49.109060228502031</v>
      </c>
      <c r="Y18" s="35">
        <f t="shared" si="3"/>
        <v>47.091710096336747</v>
      </c>
      <c r="Z18" s="35">
        <f t="shared" si="3"/>
        <v>54.983274507599077</v>
      </c>
      <c r="AA18" s="35">
        <f t="shared" si="3"/>
        <v>47.746883580175286</v>
      </c>
      <c r="AB18" s="35"/>
      <c r="AC18" s="51"/>
      <c r="AD18" s="51"/>
      <c r="AE18" s="51"/>
    </row>
    <row r="19" spans="1:31" s="2" customFormat="1" ht="39.75" customHeight="1" thickBot="1" x14ac:dyDescent="0.3">
      <c r="A19" s="5">
        <v>14</v>
      </c>
      <c r="B19" s="9" t="s">
        <v>38</v>
      </c>
      <c r="C19" s="10" t="s">
        <v>0</v>
      </c>
      <c r="D19" s="12">
        <f t="shared" ref="D19:V19" si="4">D8/D16*100</f>
        <v>39.953181782550665</v>
      </c>
      <c r="E19" s="12">
        <f t="shared" si="4"/>
        <v>48.091439659132135</v>
      </c>
      <c r="F19" s="12">
        <f t="shared" si="4"/>
        <v>54.613947565691824</v>
      </c>
      <c r="G19" s="12">
        <f t="shared" si="4"/>
        <v>50.300675874613255</v>
      </c>
      <c r="H19" s="12">
        <f t="shared" si="4"/>
        <v>49.005569979668422</v>
      </c>
      <c r="I19" s="12">
        <f t="shared" si="4"/>
        <v>47.250835634584057</v>
      </c>
      <c r="J19" s="12">
        <f t="shared" si="4"/>
        <v>49.31798447792653</v>
      </c>
      <c r="K19" s="12">
        <f t="shared" si="4"/>
        <v>42.503480762141905</v>
      </c>
      <c r="L19" s="12">
        <f t="shared" si="4"/>
        <v>41.348027156804804</v>
      </c>
      <c r="M19" s="12">
        <f t="shared" si="4"/>
        <v>39.178886801312522</v>
      </c>
      <c r="N19" s="12">
        <f t="shared" si="4"/>
        <v>37.735425600303898</v>
      </c>
      <c r="O19" s="12">
        <f t="shared" si="4"/>
        <v>37.12993494532774</v>
      </c>
      <c r="P19" s="12">
        <f t="shared" si="4"/>
        <v>32.25052722609356</v>
      </c>
      <c r="Q19" s="12">
        <f t="shared" si="4"/>
        <v>33.548278586247129</v>
      </c>
      <c r="R19" s="12">
        <f t="shared" si="4"/>
        <v>35.488838659628755</v>
      </c>
      <c r="S19" s="12">
        <f t="shared" si="4"/>
        <v>33.801931657773203</v>
      </c>
      <c r="T19" s="12">
        <f t="shared" si="4"/>
        <v>31.069034843050975</v>
      </c>
      <c r="U19" s="12">
        <f t="shared" si="4"/>
        <v>29.592243145998587</v>
      </c>
      <c r="V19" s="12">
        <f t="shared" si="4"/>
        <v>26.760864911153924</v>
      </c>
      <c r="W19" s="12">
        <f t="shared" ref="W19:AA19" si="5">W8/W16*100</f>
        <v>25.334062924083423</v>
      </c>
      <c r="X19" s="12">
        <f t="shared" si="5"/>
        <v>24.130580930622937</v>
      </c>
      <c r="Y19" s="35">
        <f t="shared" si="5"/>
        <v>22.753564900755006</v>
      </c>
      <c r="Z19" s="35">
        <f t="shared" si="5"/>
        <v>20.176296532396215</v>
      </c>
      <c r="AA19" s="35">
        <f t="shared" si="5"/>
        <v>21.512073193669629</v>
      </c>
      <c r="AB19" s="35"/>
      <c r="AC19" s="51"/>
      <c r="AD19" s="51"/>
      <c r="AE19" s="51"/>
    </row>
    <row r="20" spans="1:31" s="2" customFormat="1" ht="39.75" customHeight="1" thickBot="1" x14ac:dyDescent="0.3">
      <c r="A20" s="5">
        <v>15</v>
      </c>
      <c r="B20" s="9" t="s">
        <v>39</v>
      </c>
      <c r="C20" s="10" t="s">
        <v>0</v>
      </c>
      <c r="D20" s="12">
        <f t="shared" ref="D20:V20" si="6">D10/D16*100</f>
        <v>7.0024046615611221E-2</v>
      </c>
      <c r="E20" s="12">
        <f t="shared" si="6"/>
        <v>6.9608004560562618E-3</v>
      </c>
      <c r="F20" s="12">
        <f t="shared" si="6"/>
        <v>6.4578552232251738E-3</v>
      </c>
      <c r="G20" s="12">
        <f t="shared" si="6"/>
        <v>6.2909210781410202E-3</v>
      </c>
      <c r="H20" s="12">
        <f t="shared" si="6"/>
        <v>6.7689515582543139E-3</v>
      </c>
      <c r="I20" s="12">
        <f t="shared" si="6"/>
        <v>8.1310734580263867E-3</v>
      </c>
      <c r="J20" s="12">
        <f t="shared" si="6"/>
        <v>8.5500314840018E-3</v>
      </c>
      <c r="K20" s="12">
        <f t="shared" si="6"/>
        <v>1.0011084254748503E-2</v>
      </c>
      <c r="L20" s="12">
        <f t="shared" si="6"/>
        <v>9.9358716888698264E-3</v>
      </c>
      <c r="M20" s="12">
        <f t="shared" si="6"/>
        <v>1.0522080994623083E-2</v>
      </c>
      <c r="N20" s="12">
        <f t="shared" si="6"/>
        <v>1.3782972153608063E-2</v>
      </c>
      <c r="O20" s="12">
        <f t="shared" si="6"/>
        <v>1.2988879943446545E-2</v>
      </c>
      <c r="P20" s="12">
        <f t="shared" si="6"/>
        <v>1.3304411710665494E-2</v>
      </c>
      <c r="Q20" s="12">
        <f t="shared" si="6"/>
        <v>1.6536080900919081E-2</v>
      </c>
      <c r="R20" s="12">
        <f t="shared" si="6"/>
        <v>1.4661398372834634E-2</v>
      </c>
      <c r="S20" s="12">
        <f t="shared" si="6"/>
        <v>1.137512990870582E-2</v>
      </c>
      <c r="T20" s="12">
        <f t="shared" si="6"/>
        <v>1.2832047819037884E-2</v>
      </c>
      <c r="U20" s="12">
        <f t="shared" si="6"/>
        <v>7.555537106052666E-3</v>
      </c>
      <c r="V20" s="12">
        <f t="shared" si="6"/>
        <v>7.5617398446733196E-3</v>
      </c>
      <c r="W20" s="12">
        <f t="shared" ref="W20:AA20" si="7">W10/W16*100</f>
        <v>9.5635544268965061E-3</v>
      </c>
      <c r="X20" s="12">
        <f t="shared" si="7"/>
        <v>1.0493093025468539E-2</v>
      </c>
      <c r="Y20" s="35">
        <f t="shared" si="7"/>
        <v>1.0980215242029282E-2</v>
      </c>
      <c r="Z20" s="35">
        <f t="shared" si="7"/>
        <v>3.5352068581395095E-3</v>
      </c>
      <c r="AA20" s="35">
        <f t="shared" si="7"/>
        <v>9.260430750118535E-3</v>
      </c>
      <c r="AB20" s="35"/>
      <c r="AC20" s="51"/>
      <c r="AD20" s="51"/>
      <c r="AE20" s="51"/>
    </row>
    <row r="21" spans="1:31" s="2" customFormat="1" ht="39.75" customHeight="1" thickBot="1" x14ac:dyDescent="0.3">
      <c r="A21" s="6">
        <v>16</v>
      </c>
      <c r="B21" s="9" t="s">
        <v>40</v>
      </c>
      <c r="C21" s="10" t="s">
        <v>0</v>
      </c>
      <c r="D21" s="12">
        <f t="shared" ref="D21:V21" si="8">D12/D16*100</f>
        <v>13.064042717499271</v>
      </c>
      <c r="E21" s="12">
        <f t="shared" si="8"/>
        <v>4.7220416623059105</v>
      </c>
      <c r="F21" s="12">
        <f t="shared" si="8"/>
        <v>1.5819319941587584</v>
      </c>
      <c r="G21" s="12">
        <f t="shared" si="8"/>
        <v>1.8001557993234929</v>
      </c>
      <c r="H21" s="12">
        <f t="shared" si="8"/>
        <v>1.8874739875202391</v>
      </c>
      <c r="I21" s="12">
        <f t="shared" si="8"/>
        <v>2.0042554617896733</v>
      </c>
      <c r="J21" s="12">
        <f t="shared" si="8"/>
        <v>2.393245964999076</v>
      </c>
      <c r="K21" s="12">
        <f t="shared" si="8"/>
        <v>2.806473878830626</v>
      </c>
      <c r="L21" s="12">
        <f t="shared" si="8"/>
        <v>3.1282618283053414</v>
      </c>
      <c r="M21" s="12">
        <f t="shared" si="8"/>
        <v>4.079489404526309</v>
      </c>
      <c r="N21" s="12">
        <f t="shared" si="8"/>
        <v>5.9052597629174848</v>
      </c>
      <c r="O21" s="12">
        <f t="shared" si="8"/>
        <v>6.4411454283662861</v>
      </c>
      <c r="P21" s="12">
        <f t="shared" si="8"/>
        <v>6.6847564052775823</v>
      </c>
      <c r="Q21" s="12">
        <f t="shared" si="8"/>
        <v>6.9404637844725201</v>
      </c>
      <c r="R21" s="12">
        <f t="shared" si="8"/>
        <v>8.0471191710173535</v>
      </c>
      <c r="S21" s="12">
        <f t="shared" si="8"/>
        <v>9.3561546111684457</v>
      </c>
      <c r="T21" s="12">
        <f t="shared" si="8"/>
        <v>12.234328576648076</v>
      </c>
      <c r="U21" s="12">
        <f t="shared" si="8"/>
        <v>13.153886167143714</v>
      </c>
      <c r="V21" s="12">
        <f t="shared" si="8"/>
        <v>13.519570217386907</v>
      </c>
      <c r="W21" s="12">
        <f t="shared" ref="W21:AA21" si="9">W12/W16*100</f>
        <v>15.892051153044134</v>
      </c>
      <c r="X21" s="12">
        <f t="shared" si="9"/>
        <v>17.97085501190551</v>
      </c>
      <c r="Y21" s="35">
        <f t="shared" si="9"/>
        <v>21.64341208282875</v>
      </c>
      <c r="Z21" s="35">
        <f t="shared" si="9"/>
        <v>15.399428488374129</v>
      </c>
      <c r="AA21" s="35">
        <f t="shared" si="9"/>
        <v>22.072190412335392</v>
      </c>
      <c r="AB21" s="35"/>
      <c r="AC21" s="51"/>
      <c r="AD21" s="51"/>
      <c r="AE21" s="51"/>
    </row>
    <row r="22" spans="1:31" s="2" customFormat="1" ht="39.75" customHeight="1" thickBot="1" x14ac:dyDescent="0.3">
      <c r="A22" s="6">
        <v>17</v>
      </c>
      <c r="B22" s="9" t="s">
        <v>41</v>
      </c>
      <c r="C22" s="10" t="s">
        <v>0</v>
      </c>
      <c r="D22" s="12" t="s">
        <v>6</v>
      </c>
      <c r="E22" s="12">
        <f t="shared" ref="E22:V22" si="10">E14/E16*100</f>
        <v>2.6464501844392907</v>
      </c>
      <c r="F22" s="12">
        <f t="shared" si="10"/>
        <v>5.1725802407233266</v>
      </c>
      <c r="G22" s="12">
        <f t="shared" si="10"/>
        <v>5.8504343432829868</v>
      </c>
      <c r="H22" s="12">
        <f t="shared" si="10"/>
        <v>6.8189051912776621</v>
      </c>
      <c r="I22" s="12">
        <f t="shared" si="10"/>
        <v>6.8844816536889937</v>
      </c>
      <c r="J22" s="12">
        <f t="shared" si="10"/>
        <v>6.2129979114970224</v>
      </c>
      <c r="K22" s="12">
        <f t="shared" si="10"/>
        <v>6.8894655004059429</v>
      </c>
      <c r="L22" s="12">
        <f t="shared" si="10"/>
        <v>7.3360943624070609</v>
      </c>
      <c r="M22" s="12">
        <f t="shared" si="10"/>
        <v>7.3466965783860045</v>
      </c>
      <c r="N22" s="12">
        <f t="shared" si="10"/>
        <v>7.5404355779581849</v>
      </c>
      <c r="O22" s="12">
        <f t="shared" si="10"/>
        <v>8.5448212131597785</v>
      </c>
      <c r="P22" s="12">
        <f t="shared" si="10"/>
        <v>7.8005366406362544</v>
      </c>
      <c r="Q22" s="12">
        <f t="shared" si="10"/>
        <v>7.5862936007061013</v>
      </c>
      <c r="R22" s="12">
        <f t="shared" si="10"/>
        <v>7.453031686888921</v>
      </c>
      <c r="S22" s="12">
        <f t="shared" si="10"/>
        <v>8.2632018199035731</v>
      </c>
      <c r="T22" s="12">
        <f t="shared" si="10"/>
        <v>8.5055107563730186</v>
      </c>
      <c r="U22" s="12">
        <f t="shared" si="10"/>
        <v>9.7072523742980152</v>
      </c>
      <c r="V22" s="12">
        <f t="shared" si="10"/>
        <v>9.6682860164602946</v>
      </c>
      <c r="W22" s="12">
        <f t="shared" ref="W22:AA22" si="11">W14/W16*100</f>
        <v>9.1249625370441851</v>
      </c>
      <c r="X22" s="12">
        <f t="shared" si="11"/>
        <v>8.7790107359440483</v>
      </c>
      <c r="Y22" s="35">
        <f t="shared" si="11"/>
        <v>8.5003327048374704</v>
      </c>
      <c r="Z22" s="35">
        <f t="shared" si="11"/>
        <v>9.4374652647724311</v>
      </c>
      <c r="AA22" s="35">
        <f t="shared" si="11"/>
        <v>8.6595923830695796</v>
      </c>
      <c r="AB22" s="35"/>
      <c r="AC22" s="51"/>
      <c r="AD22" s="51"/>
      <c r="AE22" s="51"/>
    </row>
    <row r="23" spans="1:31" s="2" customFormat="1" ht="19.5" customHeight="1" thickBot="1" x14ac:dyDescent="0.3">
      <c r="A23" s="36">
        <v>18</v>
      </c>
      <c r="B23" s="65"/>
      <c r="C23" s="66"/>
      <c r="D23" s="70" t="s">
        <v>4</v>
      </c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1"/>
    </row>
    <row r="24" spans="1:31" s="2" customFormat="1" ht="36" customHeight="1" thickBot="1" x14ac:dyDescent="0.3">
      <c r="A24" s="5">
        <v>19</v>
      </c>
      <c r="B24" s="21" t="s">
        <v>34</v>
      </c>
      <c r="C24" s="37" t="s">
        <v>9</v>
      </c>
      <c r="D24" s="28">
        <v>10.189348000000001</v>
      </c>
      <c r="E24" s="28">
        <v>10.193830999999999</v>
      </c>
      <c r="F24" s="28">
        <v>9.9796099999999992</v>
      </c>
      <c r="G24" s="28">
        <v>9.9285490000000003</v>
      </c>
      <c r="H24" s="28">
        <v>9.8655480000000004</v>
      </c>
      <c r="I24" s="28">
        <v>9.7967490000000002</v>
      </c>
      <c r="J24" s="28">
        <v>9.7301459999999995</v>
      </c>
      <c r="K24" s="14">
        <v>9.6639149999999994</v>
      </c>
      <c r="L24" s="14">
        <v>9.6049240000000005</v>
      </c>
      <c r="M24" s="14">
        <v>9.5609529999999996</v>
      </c>
      <c r="N24" s="14">
        <v>9.5279849999999993</v>
      </c>
      <c r="O24" s="14">
        <v>9.5045830000000002</v>
      </c>
      <c r="P24" s="14">
        <v>9.4838360000000002</v>
      </c>
      <c r="Q24" s="14">
        <v>9.4616430000000005</v>
      </c>
      <c r="R24" s="14">
        <v>9.4468359999999993</v>
      </c>
      <c r="S24" s="38">
        <v>9.4432109999999998</v>
      </c>
      <c r="T24" s="38">
        <v>9.4485150000000004</v>
      </c>
      <c r="U24" s="38">
        <v>9.4610760000000003</v>
      </c>
      <c r="V24" s="38">
        <v>9.469379</v>
      </c>
      <c r="W24" s="38">
        <v>9.4589890000000008</v>
      </c>
      <c r="X24" s="38">
        <v>9.4387849999999993</v>
      </c>
      <c r="Y24" s="45">
        <v>9.4197579999999999</v>
      </c>
      <c r="Z24" s="45">
        <v>9.3799519999999994</v>
      </c>
      <c r="AA24" s="45">
        <v>9.3025850000000005</v>
      </c>
      <c r="AB24" s="45">
        <v>9.2280709999999999</v>
      </c>
      <c r="AC24" s="45">
        <v>9.1782979999999998</v>
      </c>
      <c r="AD24" s="45">
        <v>9.1326289999999997</v>
      </c>
      <c r="AE24" s="45">
        <v>9.0826799999999999</v>
      </c>
    </row>
    <row r="25" spans="1:31" s="2" customFormat="1" ht="39.75" customHeight="1" thickBot="1" x14ac:dyDescent="0.3">
      <c r="A25" s="5">
        <v>20</v>
      </c>
      <c r="B25" s="8" t="s">
        <v>42</v>
      </c>
      <c r="C25" s="11" t="s">
        <v>2</v>
      </c>
      <c r="D25" s="13">
        <f>D16/D24</f>
        <v>4139.4569996038999</v>
      </c>
      <c r="E25" s="13">
        <f t="shared" ref="E25:V25" si="12">E16/E24</f>
        <v>2550.8326163147108</v>
      </c>
      <c r="F25" s="13">
        <f t="shared" si="12"/>
        <v>3251.5152195326268</v>
      </c>
      <c r="G25" s="13">
        <f t="shared" si="12"/>
        <v>3056.3698582743564</v>
      </c>
      <c r="H25" s="13">
        <f t="shared" si="12"/>
        <v>2967.980410211374</v>
      </c>
      <c r="I25" s="13">
        <f t="shared" si="12"/>
        <v>2874.9121672914143</v>
      </c>
      <c r="J25" s="13">
        <f t="shared" si="12"/>
        <v>2895.193607577934</v>
      </c>
      <c r="K25" s="13">
        <f t="shared" si="12"/>
        <v>2520.0972276763609</v>
      </c>
      <c r="L25" s="13">
        <f t="shared" si="12"/>
        <v>2509.815954816509</v>
      </c>
      <c r="M25" s="13">
        <f t="shared" si="12"/>
        <v>2500.2703287004965</v>
      </c>
      <c r="N25" s="13">
        <f t="shared" si="12"/>
        <v>2277.4215639508252</v>
      </c>
      <c r="O25" s="13">
        <f t="shared" si="12"/>
        <v>2097.13930637462</v>
      </c>
      <c r="P25" s="13">
        <f t="shared" si="12"/>
        <v>2477.7126576208198</v>
      </c>
      <c r="Q25" s="13">
        <f t="shared" si="12"/>
        <v>2501.7497595290793</v>
      </c>
      <c r="R25" s="13">
        <f t="shared" si="12"/>
        <v>2677.6155635601172</v>
      </c>
      <c r="S25" s="13">
        <f t="shared" si="12"/>
        <v>2818.8078292436762</v>
      </c>
      <c r="T25" s="13">
        <f t="shared" si="12"/>
        <v>2655.6410293046051</v>
      </c>
      <c r="U25" s="13">
        <f t="shared" si="12"/>
        <v>2542.1247223888699</v>
      </c>
      <c r="V25" s="13">
        <f t="shared" si="12"/>
        <v>2536.4157459533517</v>
      </c>
      <c r="W25" s="13">
        <f t="shared" ref="W25:AB25" si="13">W16/W24</f>
        <v>2627.0828203732976</v>
      </c>
      <c r="X25" s="13">
        <f t="shared" si="13"/>
        <v>2728.8409578139563</v>
      </c>
      <c r="Y25" s="13">
        <f t="shared" si="13"/>
        <v>2927.2663586474305</v>
      </c>
      <c r="Z25" s="13">
        <f t="shared" si="13"/>
        <v>1976.7750410663089</v>
      </c>
      <c r="AA25" s="13">
        <f t="shared" si="13"/>
        <v>2241.4287964044402</v>
      </c>
      <c r="AB25" s="13">
        <f t="shared" si="13"/>
        <v>2350.1833698505352</v>
      </c>
      <c r="AC25" s="13">
        <f>AC16/AC24</f>
        <v>2604.0331878524753</v>
      </c>
      <c r="AD25" s="13">
        <f>AD16/AD24</f>
        <v>2901.6873016521308</v>
      </c>
      <c r="AE25" s="63">
        <f>AE16/AE24</f>
        <v>3132.481646386309</v>
      </c>
    </row>
    <row r="26" spans="1:31" s="2" customFormat="1" ht="12" customHeight="1" x14ac:dyDescent="0.25">
      <c r="A26" s="4"/>
      <c r="S26" s="18"/>
      <c r="T26" s="18"/>
      <c r="U26" s="18"/>
      <c r="V26" s="18"/>
      <c r="W26" s="18"/>
      <c r="X26" s="18"/>
      <c r="Y26" s="18"/>
      <c r="Z26" s="18"/>
      <c r="AA26" s="18"/>
    </row>
    <row r="27" spans="1:31" s="2" customFormat="1" ht="15.75" x14ac:dyDescent="0.25">
      <c r="A27" s="4"/>
      <c r="B27" s="46" t="s">
        <v>33</v>
      </c>
    </row>
    <row r="28" spans="1:31" s="2" customFormat="1" ht="15.75" customHeight="1" x14ac:dyDescent="0.25">
      <c r="A28" s="1"/>
      <c r="B28" s="48" t="s">
        <v>32</v>
      </c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1"/>
      <c r="T28" s="1"/>
      <c r="U28" s="1"/>
      <c r="V28" s="1"/>
      <c r="W28" s="1"/>
      <c r="X28" s="1"/>
      <c r="Y28" s="1"/>
      <c r="Z28" s="1"/>
      <c r="AA28" s="1"/>
    </row>
    <row r="29" spans="1:31" ht="12.75" customHeight="1" x14ac:dyDescent="0.3">
      <c r="B29" s="58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V29" s="41"/>
    </row>
    <row r="30" spans="1:31" ht="12" customHeight="1" x14ac:dyDescent="0.3">
      <c r="B30" s="39" t="s">
        <v>10</v>
      </c>
      <c r="C30" s="17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7"/>
      <c r="T30" s="7"/>
      <c r="U30" s="7"/>
      <c r="V30" s="42"/>
      <c r="W30" s="19"/>
      <c r="X30" s="19"/>
      <c r="Y30" s="19"/>
      <c r="Z30" s="19"/>
      <c r="AA30" s="19"/>
    </row>
    <row r="31" spans="1:31" ht="14.25" customHeight="1" x14ac:dyDescent="0.3">
      <c r="B31" s="60" t="s">
        <v>11</v>
      </c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V31" s="41"/>
    </row>
    <row r="32" spans="1:31" ht="19.5" x14ac:dyDescent="0.3">
      <c r="V32" s="41"/>
    </row>
    <row r="33" spans="22:22" ht="19.5" x14ac:dyDescent="0.3">
      <c r="V33" s="41"/>
    </row>
    <row r="34" spans="22:22" x14ac:dyDescent="0.25">
      <c r="V34" s="40"/>
    </row>
  </sheetData>
  <customSheetViews>
    <customSheetView guid="{8925193B-C853-4D01-B936-2E82B771FA45}">
      <selection activeCell="A5" sqref="A5"/>
      <pageMargins left="0.70866141732283472" right="0.70866141732283472" top="0.78740157480314965" bottom="0.78740157480314965" header="0.31496062992125984" footer="0.31496062992125984"/>
      <pageSetup paperSize="9" scale="80" orientation="landscape" verticalDpi="0" r:id="rId1"/>
    </customSheetView>
  </customSheetViews>
  <mergeCells count="10">
    <mergeCell ref="D15:AE15"/>
    <mergeCell ref="D23:AE23"/>
    <mergeCell ref="D17:AE17"/>
    <mergeCell ref="D1:AE1"/>
    <mergeCell ref="AD2:AE2"/>
    <mergeCell ref="D5:AE5"/>
    <mergeCell ref="D7:AD7"/>
    <mergeCell ref="D9:AE9"/>
    <mergeCell ref="D11:AE11"/>
    <mergeCell ref="D13:AE13"/>
  </mergeCells>
  <phoneticPr fontId="12" type="noConversion"/>
  <pageMargins left="0.23622047244094491" right="0.23622047244094491" top="0.74803149606299213" bottom="0.74803149606299213" header="0.31496062992125984" footer="0.31496062992125984"/>
  <pageSetup paperSize="9" scale="59" fitToWidth="0" orientation="landscape" r:id="rId2"/>
  <colBreaks count="1" manualBreakCount="1">
    <brk id="18" max="3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zoomScale="120" zoomScaleNormal="120" workbookViewId="0">
      <selection activeCell="G30" sqref="G30"/>
    </sheetView>
  </sheetViews>
  <sheetFormatPr defaultRowHeight="15" x14ac:dyDescent="0.25"/>
  <sheetData>
    <row r="1" spans="1:8" ht="15.75" x14ac:dyDescent="0.25">
      <c r="A1" s="79" t="s">
        <v>13</v>
      </c>
      <c r="B1" s="79"/>
      <c r="C1" s="79"/>
      <c r="D1" s="79"/>
      <c r="E1" s="79"/>
      <c r="F1" s="79"/>
      <c r="G1" s="79"/>
      <c r="H1" s="79"/>
    </row>
    <row r="2" spans="1:8" ht="31.5" customHeight="1" x14ac:dyDescent="0.25">
      <c r="A2" s="80" t="s">
        <v>18</v>
      </c>
      <c r="B2" s="80"/>
      <c r="C2" s="80"/>
      <c r="D2" s="80"/>
      <c r="E2" s="80"/>
      <c r="F2" s="80"/>
      <c r="G2" s="80"/>
      <c r="H2" s="80"/>
    </row>
    <row r="3" spans="1:8" ht="18" customHeight="1" x14ac:dyDescent="0.25">
      <c r="A3" s="81" t="s">
        <v>47</v>
      </c>
      <c r="B3" s="81"/>
      <c r="C3" s="81"/>
      <c r="D3" s="81"/>
      <c r="E3" s="81"/>
      <c r="F3" s="81"/>
      <c r="G3" s="81"/>
      <c r="H3" s="81"/>
    </row>
    <row r="4" spans="1:8" ht="15.75" x14ac:dyDescent="0.25">
      <c r="A4" s="82" t="s">
        <v>14</v>
      </c>
      <c r="B4" s="82"/>
      <c r="C4" s="82"/>
      <c r="D4" s="82"/>
      <c r="E4" s="82"/>
      <c r="F4" s="82"/>
      <c r="G4" s="82"/>
      <c r="H4" s="82"/>
    </row>
    <row r="5" spans="1:8" ht="45" customHeight="1" x14ac:dyDescent="0.25">
      <c r="A5" s="77" t="s">
        <v>50</v>
      </c>
      <c r="B5" s="77"/>
      <c r="C5" s="77"/>
      <c r="D5" s="77"/>
      <c r="E5" s="77"/>
      <c r="F5" s="77"/>
      <c r="G5" s="77"/>
      <c r="H5" s="77"/>
    </row>
    <row r="6" spans="1:8" ht="8.25" customHeight="1" x14ac:dyDescent="0.25">
      <c r="A6" s="43"/>
      <c r="B6" s="43"/>
      <c r="C6" s="43"/>
      <c r="D6" s="43"/>
      <c r="E6" s="43"/>
      <c r="F6" s="43"/>
      <c r="G6" s="43"/>
      <c r="H6" s="43"/>
    </row>
    <row r="7" spans="1:8" ht="13.5" customHeight="1" x14ac:dyDescent="0.25">
      <c r="A7" s="77" t="s">
        <v>29</v>
      </c>
      <c r="B7" s="77"/>
      <c r="C7" s="77"/>
      <c r="D7" s="77"/>
      <c r="E7" s="77"/>
      <c r="F7" s="77"/>
      <c r="G7" s="77"/>
      <c r="H7" s="77"/>
    </row>
    <row r="8" spans="1:8" ht="11.25" customHeight="1" x14ac:dyDescent="0.25"/>
    <row r="9" spans="1:8" ht="15.75" x14ac:dyDescent="0.25">
      <c r="A9" s="83" t="s">
        <v>15</v>
      </c>
      <c r="B9" s="83"/>
      <c r="C9" s="83"/>
      <c r="D9" s="83"/>
      <c r="E9" s="83"/>
      <c r="F9" s="83"/>
      <c r="G9" s="83"/>
      <c r="H9" s="83"/>
    </row>
    <row r="10" spans="1:8" ht="32.25" customHeight="1" x14ac:dyDescent="0.25">
      <c r="A10" s="77" t="s">
        <v>19</v>
      </c>
      <c r="B10" s="77"/>
      <c r="C10" s="77"/>
      <c r="D10" s="77"/>
      <c r="E10" s="77"/>
      <c r="F10" s="77"/>
      <c r="G10" s="77"/>
      <c r="H10" s="77"/>
    </row>
    <row r="11" spans="1:8" ht="31.5" customHeight="1" x14ac:dyDescent="0.25">
      <c r="A11" s="77" t="s">
        <v>31</v>
      </c>
      <c r="B11" s="77"/>
      <c r="C11" s="77"/>
      <c r="D11" s="77"/>
      <c r="E11" s="77"/>
      <c r="F11" s="77"/>
      <c r="G11" s="77"/>
      <c r="H11" s="77"/>
    </row>
    <row r="12" spans="1:8" ht="45.75" customHeight="1" x14ac:dyDescent="0.25">
      <c r="A12" s="77" t="s">
        <v>20</v>
      </c>
      <c r="B12" s="77"/>
      <c r="C12" s="77"/>
      <c r="D12" s="77"/>
      <c r="E12" s="77"/>
      <c r="F12" s="77"/>
      <c r="G12" s="77"/>
      <c r="H12" s="77"/>
    </row>
    <row r="13" spans="1:8" ht="45.75" customHeight="1" x14ac:dyDescent="0.25">
      <c r="A13" s="77" t="s">
        <v>51</v>
      </c>
      <c r="B13" s="77"/>
      <c r="C13" s="77"/>
      <c r="D13" s="77"/>
      <c r="E13" s="77"/>
      <c r="F13" s="77"/>
      <c r="G13" s="77"/>
      <c r="H13" s="77"/>
    </row>
    <row r="14" spans="1:8" ht="11.25" customHeight="1" x14ac:dyDescent="0.25"/>
    <row r="15" spans="1:8" ht="15.75" x14ac:dyDescent="0.25">
      <c r="A15" s="82" t="s">
        <v>16</v>
      </c>
      <c r="B15" s="82"/>
      <c r="C15" s="82"/>
      <c r="D15" s="82"/>
      <c r="E15" s="82"/>
      <c r="F15" s="82"/>
      <c r="G15" s="82"/>
      <c r="H15" s="82"/>
    </row>
    <row r="16" spans="1:8" ht="16.5" customHeight="1" x14ac:dyDescent="0.25">
      <c r="A16" s="77" t="s">
        <v>21</v>
      </c>
      <c r="B16" s="77"/>
      <c r="C16" s="77"/>
      <c r="D16" s="77"/>
      <c r="E16" s="77"/>
      <c r="F16" s="77"/>
      <c r="G16" s="77"/>
      <c r="H16" s="77"/>
    </row>
    <row r="17" spans="1:8" ht="31.5" customHeight="1" x14ac:dyDescent="0.25">
      <c r="A17" s="77" t="s">
        <v>22</v>
      </c>
      <c r="B17" s="77"/>
      <c r="C17" s="77"/>
      <c r="D17" s="77"/>
      <c r="E17" s="77"/>
      <c r="F17" s="77"/>
      <c r="G17" s="77"/>
      <c r="H17" s="77"/>
    </row>
    <row r="18" spans="1:8" ht="29.25" customHeight="1" x14ac:dyDescent="0.25">
      <c r="A18" s="84" t="s">
        <v>23</v>
      </c>
      <c r="B18" s="84"/>
      <c r="C18" s="84"/>
      <c r="D18" s="84"/>
      <c r="E18" s="84"/>
      <c r="F18" s="84"/>
      <c r="G18" s="84"/>
      <c r="H18" s="84"/>
    </row>
    <row r="19" spans="1:8" ht="14.25" customHeight="1" x14ac:dyDescent="0.25">
      <c r="A19" s="77" t="s">
        <v>24</v>
      </c>
      <c r="B19" s="77"/>
      <c r="C19" s="77"/>
      <c r="D19" s="77"/>
      <c r="E19" s="77"/>
      <c r="F19" s="77"/>
      <c r="G19" s="77"/>
      <c r="H19" s="77"/>
    </row>
    <row r="20" spans="1:8" ht="14.25" customHeight="1" x14ac:dyDescent="0.25">
      <c r="A20" s="85" t="s">
        <v>25</v>
      </c>
      <c r="B20" s="85"/>
      <c r="C20" s="85"/>
      <c r="D20" s="85"/>
      <c r="E20" s="85"/>
      <c r="F20" s="85"/>
      <c r="G20" s="85"/>
      <c r="H20" s="85"/>
    </row>
    <row r="21" spans="1:8" ht="31.5" customHeight="1" x14ac:dyDescent="0.25">
      <c r="A21" s="77" t="s">
        <v>26</v>
      </c>
      <c r="B21" s="77"/>
      <c r="C21" s="77"/>
      <c r="D21" s="77"/>
      <c r="E21" s="77"/>
      <c r="F21" s="77"/>
      <c r="G21" s="77"/>
      <c r="H21" s="77"/>
    </row>
    <row r="22" spans="1:8" ht="31.5" customHeight="1" x14ac:dyDescent="0.25">
      <c r="A22" s="77" t="s">
        <v>44</v>
      </c>
      <c r="B22" s="77"/>
      <c r="C22" s="77"/>
      <c r="D22" s="77"/>
      <c r="E22" s="77"/>
      <c r="F22" s="77"/>
      <c r="G22" s="77"/>
      <c r="H22" s="77"/>
    </row>
    <row r="23" spans="1:8" ht="16.5" customHeight="1" x14ac:dyDescent="0.25">
      <c r="A23" s="77" t="s">
        <v>52</v>
      </c>
      <c r="B23" s="77"/>
      <c r="C23" s="77"/>
      <c r="D23" s="77"/>
      <c r="E23" s="77"/>
      <c r="F23" s="77"/>
      <c r="G23" s="77"/>
      <c r="H23" s="77"/>
    </row>
    <row r="24" spans="1:8" ht="48.75" customHeight="1" x14ac:dyDescent="0.25">
      <c r="A24" s="78" t="s">
        <v>30</v>
      </c>
      <c r="B24" s="78"/>
      <c r="C24" s="78"/>
      <c r="D24" s="78"/>
      <c r="E24" s="78"/>
      <c r="F24" s="78"/>
      <c r="G24" s="78"/>
      <c r="H24" s="78"/>
    </row>
    <row r="25" spans="1:8" ht="15.75" x14ac:dyDescent="0.25">
      <c r="A25" s="82" t="s">
        <v>17</v>
      </c>
      <c r="B25" s="82"/>
      <c r="C25" s="82"/>
      <c r="D25" s="82"/>
      <c r="E25" s="82"/>
      <c r="F25" s="82"/>
      <c r="G25" s="82"/>
      <c r="H25" s="82"/>
    </row>
    <row r="26" spans="1:8" ht="32.25" customHeight="1" x14ac:dyDescent="0.25">
      <c r="A26" s="77" t="s">
        <v>27</v>
      </c>
      <c r="B26" s="77"/>
      <c r="C26" s="77"/>
      <c r="D26" s="77"/>
      <c r="E26" s="77"/>
      <c r="F26" s="77"/>
      <c r="G26" s="77"/>
      <c r="H26" s="77"/>
    </row>
  </sheetData>
  <mergeCells count="23">
    <mergeCell ref="A25:H25"/>
    <mergeCell ref="A26:H26"/>
    <mergeCell ref="A13:H13"/>
    <mergeCell ref="A18:H18"/>
    <mergeCell ref="A17:H17"/>
    <mergeCell ref="A19:H19"/>
    <mergeCell ref="A20:H20"/>
    <mergeCell ref="A21:H21"/>
    <mergeCell ref="A16:H16"/>
    <mergeCell ref="A7:H7"/>
    <mergeCell ref="A24:H24"/>
    <mergeCell ref="A23:H23"/>
    <mergeCell ref="A1:H1"/>
    <mergeCell ref="A2:H2"/>
    <mergeCell ref="A3:H3"/>
    <mergeCell ref="A4:H4"/>
    <mergeCell ref="A5:H5"/>
    <mergeCell ref="A9:H9"/>
    <mergeCell ref="A10:H10"/>
    <mergeCell ref="A11:H11"/>
    <mergeCell ref="A12:H12"/>
    <mergeCell ref="A15:H15"/>
    <mergeCell ref="A22:H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3:G5"/>
  <sheetViews>
    <sheetView workbookViewId="0">
      <selection activeCell="G3" sqref="G3:G6"/>
    </sheetView>
  </sheetViews>
  <sheetFormatPr defaultRowHeight="15" x14ac:dyDescent="0.25"/>
  <cols>
    <col min="7" max="7" width="15.42578125" customWidth="1"/>
  </cols>
  <sheetData>
    <row r="3" spans="7:7" x14ac:dyDescent="0.25">
      <c r="G3" s="61"/>
    </row>
    <row r="5" spans="7:7" x14ac:dyDescent="0.25">
      <c r="G5" s="6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H-1</vt:lpstr>
      <vt:lpstr>Метаданные</vt:lpstr>
      <vt:lpstr>Лист1</vt:lpstr>
      <vt:lpstr>'H-1'!Заголовки_для_печати</vt:lpstr>
      <vt:lpstr>'H-1'!Область_печати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cookies!</dc:creator>
  <cp:lastModifiedBy>Миронович Юлия Александровна</cp:lastModifiedBy>
  <cp:lastPrinted>2026-06-03T06:32:27Z</cp:lastPrinted>
  <dcterms:created xsi:type="dcterms:W3CDTF">2011-05-01T09:55:58Z</dcterms:created>
  <dcterms:modified xsi:type="dcterms:W3CDTF">2026-06-03T06:33:12Z</dcterms:modified>
</cp:coreProperties>
</file>