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36" activeTab="8"/>
  </bookViews>
  <sheets>
    <sheet name="Перечень показателей" sheetId="1" r:id="rId1"/>
    <sheet name="Республика Беларусь" sheetId="9" r:id="rId2"/>
    <sheet name="Брестская" sheetId="2" r:id="rId3"/>
    <sheet name="Витебская" sheetId="3" r:id="rId4"/>
    <sheet name="Гомельская" sheetId="4" r:id="rId5"/>
    <sheet name="Гродненская" sheetId="5" r:id="rId6"/>
    <sheet name="г. Минск" sheetId="7" r:id="rId7"/>
    <sheet name="Минская" sheetId="6" r:id="rId8"/>
    <sheet name="Могилевская" sheetId="8" r:id="rId9"/>
  </sheets>
  <definedNames>
    <definedName name="_Hlk353284206" localSheetId="2">Брестская!$A$9</definedName>
    <definedName name="_xlnm.Print_Area" localSheetId="2">Брестская!$A$1:$P$18</definedName>
    <definedName name="_xlnm.Print_Area" localSheetId="3">Витебская!$A$1:$P$18</definedName>
    <definedName name="_xlnm.Print_Area" localSheetId="6">'г. Минск'!$A$1:$P$18</definedName>
    <definedName name="_xlnm.Print_Area" localSheetId="4">Гомельская!$A$1:$P$18</definedName>
    <definedName name="_xlnm.Print_Area" localSheetId="5">Гродненская!$A$1:$P$18</definedName>
    <definedName name="_xlnm.Print_Area" localSheetId="7">Минская!$A$1:$P$18</definedName>
    <definedName name="_xlnm.Print_Area" localSheetId="8">Могилевская!$A$1:$P$18</definedName>
    <definedName name="_xlnm.Print_Area" localSheetId="1">'Республика Беларусь'!$A$1:$P$18</definedName>
  </definedNames>
  <calcPr calcId="144525"/>
</workbook>
</file>

<file path=xl/calcChain.xml><?xml version="1.0" encoding="utf-8"?>
<calcChain xmlns="http://schemas.openxmlformats.org/spreadsheetml/2006/main">
  <c r="P12" i="9" l="1"/>
  <c r="P12" i="2"/>
  <c r="P12" i="3"/>
  <c r="P18" i="3" s="1"/>
  <c r="P12" i="4"/>
  <c r="P18" i="4" s="1"/>
  <c r="P12" i="5"/>
  <c r="P18" i="5" s="1"/>
  <c r="P12" i="7"/>
  <c r="P18" i="7" s="1"/>
  <c r="P12" i="8"/>
  <c r="P12" i="6"/>
  <c r="P18" i="6" s="1"/>
  <c r="P17" i="6"/>
  <c r="P16" i="6"/>
  <c r="P15" i="6"/>
  <c r="P17" i="7"/>
  <c r="P16" i="7"/>
  <c r="P15" i="7"/>
  <c r="P18" i="8"/>
  <c r="P17" i="8"/>
  <c r="P16" i="8"/>
  <c r="P15" i="8"/>
  <c r="P17" i="5"/>
  <c r="P16" i="5"/>
  <c r="P15" i="5"/>
  <c r="P17" i="4"/>
  <c r="P16" i="4"/>
  <c r="P15" i="4"/>
  <c r="P17" i="3"/>
  <c r="P16" i="3"/>
  <c r="P15" i="3"/>
  <c r="P18" i="2"/>
  <c r="P17" i="2"/>
  <c r="P16" i="2"/>
  <c r="P15" i="2"/>
  <c r="P16" i="9"/>
  <c r="O16" i="9"/>
  <c r="P18" i="9"/>
  <c r="P17" i="9"/>
  <c r="P15" i="9"/>
  <c r="O18" i="8" l="1"/>
  <c r="N17" i="8"/>
  <c r="O17" i="8"/>
  <c r="N16" i="8"/>
  <c r="O16" i="8"/>
  <c r="N15" i="8"/>
  <c r="O15" i="8"/>
  <c r="O12" i="8"/>
  <c r="N17" i="6"/>
  <c r="O17" i="6"/>
  <c r="N16" i="6"/>
  <c r="O16" i="6"/>
  <c r="N15" i="6"/>
  <c r="O15" i="6"/>
  <c r="O12" i="6"/>
  <c r="O18" i="6" s="1"/>
  <c r="O12" i="7"/>
  <c r="O18" i="7" s="1"/>
  <c r="O17" i="7"/>
  <c r="O16" i="7"/>
  <c r="O15" i="7"/>
  <c r="N17" i="5"/>
  <c r="O17" i="5"/>
  <c r="N16" i="5"/>
  <c r="O16" i="5"/>
  <c r="O15" i="5"/>
  <c r="N15" i="5"/>
  <c r="O12" i="5"/>
  <c r="O18" i="5" s="1"/>
  <c r="O17" i="4"/>
  <c r="O16" i="4"/>
  <c r="O15" i="4"/>
  <c r="O12" i="4"/>
  <c r="O18" i="4" s="1"/>
  <c r="O17" i="3"/>
  <c r="O16" i="3"/>
  <c r="O15" i="3"/>
  <c r="O12" i="3"/>
  <c r="O18" i="3" s="1"/>
  <c r="O17" i="2"/>
  <c r="O16" i="2"/>
  <c r="O15" i="2"/>
  <c r="O12" i="2"/>
  <c r="O18" i="2" s="1"/>
  <c r="O17" i="9"/>
  <c r="N12" i="9"/>
  <c r="O12" i="9"/>
  <c r="O18" i="9" s="1"/>
  <c r="O15" i="9"/>
  <c r="N12" i="8" l="1"/>
  <c r="N18" i="8" s="1"/>
  <c r="N12" i="6"/>
  <c r="N18" i="6" s="1"/>
  <c r="N12" i="2"/>
  <c r="N12" i="3"/>
  <c r="N18" i="3" s="1"/>
  <c r="N12" i="4"/>
  <c r="N12" i="5"/>
  <c r="N18" i="5" s="1"/>
  <c r="N12" i="7"/>
  <c r="N18" i="9" l="1"/>
  <c r="N17" i="9"/>
  <c r="N16" i="9"/>
  <c r="N15" i="9"/>
  <c r="N15" i="2"/>
  <c r="N16" i="2"/>
  <c r="N17" i="2"/>
  <c r="N18" i="2"/>
  <c r="N15" i="3"/>
  <c r="N16" i="3"/>
  <c r="N17" i="3"/>
  <c r="N18" i="4"/>
  <c r="N17" i="4"/>
  <c r="N16" i="4"/>
  <c r="N15" i="4"/>
  <c r="N18" i="7" l="1"/>
  <c r="N17" i="7"/>
  <c r="N16" i="7"/>
  <c r="N15" i="7"/>
  <c r="L12" i="8" l="1"/>
  <c r="M12" i="8"/>
  <c r="L12" i="6"/>
  <c r="M12" i="6"/>
  <c r="L12" i="7"/>
  <c r="M12" i="7"/>
  <c r="L12" i="5"/>
  <c r="M12" i="5"/>
  <c r="L12" i="4"/>
  <c r="M12" i="4"/>
  <c r="M12" i="3"/>
  <c r="M18" i="3" s="1"/>
  <c r="L12" i="3"/>
  <c r="L12" i="2"/>
  <c r="M12" i="2"/>
  <c r="M12" i="9"/>
  <c r="L12" i="9"/>
  <c r="M18" i="7" l="1"/>
  <c r="M17" i="7"/>
  <c r="M16" i="7"/>
  <c r="M15" i="7"/>
  <c r="M18" i="6"/>
  <c r="M17" i="6"/>
  <c r="M16" i="6"/>
  <c r="M15" i="6"/>
  <c r="M18" i="8"/>
  <c r="M17" i="8"/>
  <c r="M16" i="8"/>
  <c r="M15" i="8"/>
  <c r="M18" i="5"/>
  <c r="M17" i="5"/>
  <c r="M16" i="5"/>
  <c r="M15" i="5"/>
  <c r="M18" i="4"/>
  <c r="M17" i="4"/>
  <c r="M16" i="4"/>
  <c r="M15" i="4"/>
  <c r="M17" i="3"/>
  <c r="M16" i="3"/>
  <c r="M15" i="3"/>
  <c r="M18" i="2"/>
  <c r="M17" i="2"/>
  <c r="M16" i="2"/>
  <c r="M15" i="2"/>
  <c r="M18" i="9"/>
  <c r="M17" i="9"/>
  <c r="M16" i="9"/>
  <c r="M15" i="9"/>
  <c r="K16" i="9" l="1"/>
  <c r="J11" i="6" l="1"/>
  <c r="J17" i="6" s="1"/>
  <c r="L15" i="9"/>
  <c r="K11" i="9"/>
  <c r="K11" i="7"/>
  <c r="L18" i="2" l="1"/>
  <c r="L17" i="2"/>
  <c r="L16" i="2"/>
  <c r="L15" i="2"/>
  <c r="L18" i="7"/>
  <c r="L17" i="7"/>
  <c r="L16" i="7"/>
  <c r="L15" i="7"/>
  <c r="L18" i="6"/>
  <c r="L17" i="6"/>
  <c r="L16" i="6"/>
  <c r="L15" i="6"/>
  <c r="L18" i="8" l="1"/>
  <c r="L17" i="8"/>
  <c r="L16" i="8"/>
  <c r="L15" i="8"/>
  <c r="L18" i="5"/>
  <c r="L17" i="5"/>
  <c r="L16" i="5"/>
  <c r="L15" i="5"/>
  <c r="L18" i="4"/>
  <c r="L17" i="4"/>
  <c r="L16" i="4"/>
  <c r="L15" i="4"/>
  <c r="L18" i="3"/>
  <c r="L17" i="3"/>
  <c r="L16" i="3"/>
  <c r="L15" i="3"/>
  <c r="L18" i="9"/>
  <c r="L17" i="9"/>
  <c r="L16" i="9"/>
  <c r="K16" i="8" l="1"/>
  <c r="K15" i="8"/>
  <c r="K11" i="8"/>
  <c r="K17" i="8" s="1"/>
  <c r="K16" i="7"/>
  <c r="K15" i="7"/>
  <c r="K17" i="7"/>
  <c r="K16" i="6"/>
  <c r="K15" i="6"/>
  <c r="J12" i="6"/>
  <c r="J18" i="6" s="1"/>
  <c r="K11" i="6"/>
  <c r="K17" i="6" s="1"/>
  <c r="K16" i="5"/>
  <c r="K15" i="5"/>
  <c r="K11" i="5"/>
  <c r="K12" i="5" s="1"/>
  <c r="K18" i="5" s="1"/>
  <c r="K16" i="4"/>
  <c r="K15" i="4"/>
  <c r="K11" i="4"/>
  <c r="K12" i="4" s="1"/>
  <c r="K18" i="4" s="1"/>
  <c r="K16" i="3"/>
  <c r="K15" i="3"/>
  <c r="K11" i="3"/>
  <c r="K12" i="3" s="1"/>
  <c r="K18" i="3" s="1"/>
  <c r="K16" i="2"/>
  <c r="K15" i="2"/>
  <c r="K12" i="9"/>
  <c r="K18" i="9" s="1"/>
  <c r="K11" i="2"/>
  <c r="K12" i="2" s="1"/>
  <c r="K18" i="2" s="1"/>
  <c r="K15" i="9"/>
  <c r="K17" i="9"/>
  <c r="J11" i="8"/>
  <c r="J17" i="8" s="1"/>
  <c r="J11" i="7"/>
  <c r="J11" i="5"/>
  <c r="J12" i="5" s="1"/>
  <c r="J18" i="5" s="1"/>
  <c r="J11" i="4"/>
  <c r="J12" i="4" s="1"/>
  <c r="J18" i="4" s="1"/>
  <c r="J11" i="3"/>
  <c r="J17" i="3" s="1"/>
  <c r="J11" i="2"/>
  <c r="J12" i="2" s="1"/>
  <c r="J18" i="2" s="1"/>
  <c r="J11" i="9"/>
  <c r="J12" i="9" s="1"/>
  <c r="J18" i="9" s="1"/>
  <c r="I11" i="8"/>
  <c r="I17" i="8" s="1"/>
  <c r="I11" i="7"/>
  <c r="I17" i="7" s="1"/>
  <c r="I11" i="6"/>
  <c r="I12" i="6" s="1"/>
  <c r="I18" i="6" s="1"/>
  <c r="I11" i="5"/>
  <c r="I17" i="5" s="1"/>
  <c r="I11" i="4"/>
  <c r="I12" i="4" s="1"/>
  <c r="I18" i="4" s="1"/>
  <c r="I11" i="3"/>
  <c r="I12" i="3" s="1"/>
  <c r="I18" i="3" s="1"/>
  <c r="I11" i="2"/>
  <c r="I12" i="2" s="1"/>
  <c r="I18" i="2" s="1"/>
  <c r="I11" i="9"/>
  <c r="I12" i="9" s="1"/>
  <c r="I18" i="9" s="1"/>
  <c r="I12" i="8"/>
  <c r="I18" i="8" s="1"/>
  <c r="J12" i="8"/>
  <c r="J18" i="8" s="1"/>
  <c r="H11" i="8"/>
  <c r="H12" i="8" s="1"/>
  <c r="H18" i="8" s="1"/>
  <c r="H11" i="6"/>
  <c r="H12" i="6" s="1"/>
  <c r="H18" i="6" s="1"/>
  <c r="H11" i="7"/>
  <c r="H11" i="5"/>
  <c r="H12" i="5" s="1"/>
  <c r="H18" i="5" s="1"/>
  <c r="H11" i="4"/>
  <c r="H17" i="4" s="1"/>
  <c r="H11" i="3"/>
  <c r="H12" i="3" s="1"/>
  <c r="H18" i="3" s="1"/>
  <c r="H11" i="2"/>
  <c r="H12" i="2" s="1"/>
  <c r="H18" i="2" s="1"/>
  <c r="H11" i="9"/>
  <c r="H17" i="9" s="1"/>
  <c r="G11" i="8"/>
  <c r="G12" i="8" s="1"/>
  <c r="G18" i="8" s="1"/>
  <c r="G11" i="7"/>
  <c r="G17" i="7" s="1"/>
  <c r="G11" i="6"/>
  <c r="G11" i="5"/>
  <c r="G17" i="5" s="1"/>
  <c r="G11" i="4"/>
  <c r="G12" i="4" s="1"/>
  <c r="G18" i="4" s="1"/>
  <c r="G11" i="3"/>
  <c r="G12" i="3" s="1"/>
  <c r="G18" i="3" s="1"/>
  <c r="G11" i="2"/>
  <c r="G12" i="2" s="1"/>
  <c r="G18" i="2" s="1"/>
  <c r="G11" i="9"/>
  <c r="G12" i="9" s="1"/>
  <c r="G18" i="9" s="1"/>
  <c r="F11" i="8"/>
  <c r="F12" i="8" s="1"/>
  <c r="F18" i="8" s="1"/>
  <c r="F11" i="7"/>
  <c r="F12" i="7" s="1"/>
  <c r="F18" i="7" s="1"/>
  <c r="F11" i="6"/>
  <c r="F12" i="6" s="1"/>
  <c r="F18" i="6" s="1"/>
  <c r="F11" i="5"/>
  <c r="F12" i="5" s="1"/>
  <c r="F18" i="5" s="1"/>
  <c r="F11" i="4"/>
  <c r="F12" i="4" s="1"/>
  <c r="F18" i="4" s="1"/>
  <c r="F11" i="3"/>
  <c r="F12" i="3" s="1"/>
  <c r="F18" i="3" s="1"/>
  <c r="F11" i="2"/>
  <c r="F12" i="2" s="1"/>
  <c r="F18" i="2" s="1"/>
  <c r="F11" i="9"/>
  <c r="F17" i="9" s="1"/>
  <c r="E11" i="8"/>
  <c r="E12" i="8" s="1"/>
  <c r="E18" i="8" s="1"/>
  <c r="E11" i="6"/>
  <c r="E12" i="6" s="1"/>
  <c r="E18" i="6" s="1"/>
  <c r="E11" i="7"/>
  <c r="E11" i="5"/>
  <c r="E17" i="5" s="1"/>
  <c r="E11" i="4"/>
  <c r="E12" i="4" s="1"/>
  <c r="E18" i="4" s="1"/>
  <c r="E11" i="3"/>
  <c r="E12" i="3" s="1"/>
  <c r="E18" i="3" s="1"/>
  <c r="E11" i="2"/>
  <c r="E17" i="2" s="1"/>
  <c r="F12" i="9"/>
  <c r="F18" i="9" s="1"/>
  <c r="E11" i="9"/>
  <c r="E12" i="9" s="1"/>
  <c r="E18" i="9" s="1"/>
  <c r="C16" i="8"/>
  <c r="C15" i="8"/>
  <c r="C11" i="8"/>
  <c r="C17" i="8" s="1"/>
  <c r="C16" i="7"/>
  <c r="C15" i="7"/>
  <c r="C11" i="7"/>
  <c r="C17" i="7" s="1"/>
  <c r="C16" i="6"/>
  <c r="C15" i="6"/>
  <c r="C11" i="6"/>
  <c r="C17" i="6" s="1"/>
  <c r="C16" i="5"/>
  <c r="C15" i="5"/>
  <c r="C11" i="5"/>
  <c r="C17" i="5" s="1"/>
  <c r="C16" i="4"/>
  <c r="C15" i="4"/>
  <c r="C11" i="4"/>
  <c r="C17" i="4" s="1"/>
  <c r="C16" i="3"/>
  <c r="C15" i="3"/>
  <c r="C11" i="3"/>
  <c r="C17" i="3" s="1"/>
  <c r="C16" i="2"/>
  <c r="C15" i="2"/>
  <c r="C11" i="2"/>
  <c r="C17" i="2" s="1"/>
  <c r="C16" i="9"/>
  <c r="C15" i="9"/>
  <c r="C11" i="9"/>
  <c r="C17" i="9" s="1"/>
  <c r="D11" i="9"/>
  <c r="D12" i="9" s="1"/>
  <c r="D18" i="9" s="1"/>
  <c r="G12" i="6"/>
  <c r="G18" i="6" s="1"/>
  <c r="D11" i="6"/>
  <c r="D12" i="6" s="1"/>
  <c r="D18" i="6" s="1"/>
  <c r="D11" i="8"/>
  <c r="D12" i="8" s="1"/>
  <c r="D18" i="8" s="1"/>
  <c r="E12" i="7"/>
  <c r="E18" i="7" s="1"/>
  <c r="H12" i="7"/>
  <c r="J12" i="7"/>
  <c r="J18" i="7" s="1"/>
  <c r="C12" i="7"/>
  <c r="C18" i="7" s="1"/>
  <c r="D11" i="7"/>
  <c r="D12" i="7" s="1"/>
  <c r="D18" i="7" s="1"/>
  <c r="D11" i="5"/>
  <c r="D12" i="5" s="1"/>
  <c r="D18" i="5" s="1"/>
  <c r="D11" i="4"/>
  <c r="D12" i="4" s="1"/>
  <c r="D18" i="4" s="1"/>
  <c r="D11" i="3"/>
  <c r="D12" i="3" s="1"/>
  <c r="D18" i="3" s="1"/>
  <c r="C12" i="2"/>
  <c r="C18" i="2" s="1"/>
  <c r="D11" i="2"/>
  <c r="H17" i="8"/>
  <c r="J16" i="8"/>
  <c r="I16" i="8"/>
  <c r="H16" i="8"/>
  <c r="G16" i="8"/>
  <c r="F16" i="8"/>
  <c r="E16" i="8"/>
  <c r="D16" i="8"/>
  <c r="J15" i="8"/>
  <c r="I15" i="8"/>
  <c r="H15" i="8"/>
  <c r="G15" i="8"/>
  <c r="F15" i="8"/>
  <c r="E15" i="8"/>
  <c r="D15" i="8"/>
  <c r="H18" i="7"/>
  <c r="J17" i="7"/>
  <c r="H17" i="7"/>
  <c r="E17" i="7"/>
  <c r="J16" i="7"/>
  <c r="I16" i="7"/>
  <c r="H16" i="7"/>
  <c r="G16" i="7"/>
  <c r="F16" i="7"/>
  <c r="E16" i="7"/>
  <c r="D16" i="7"/>
  <c r="J15" i="7"/>
  <c r="I15" i="7"/>
  <c r="H15" i="7"/>
  <c r="G15" i="7"/>
  <c r="F15" i="7"/>
  <c r="E15" i="7"/>
  <c r="D15" i="7"/>
  <c r="G17" i="6"/>
  <c r="J16" i="6"/>
  <c r="I16" i="6"/>
  <c r="H16" i="6"/>
  <c r="G16" i="6"/>
  <c r="F16" i="6"/>
  <c r="E16" i="6"/>
  <c r="D16" i="6"/>
  <c r="J15" i="6"/>
  <c r="I15" i="6"/>
  <c r="H15" i="6"/>
  <c r="G15" i="6"/>
  <c r="F15" i="6"/>
  <c r="E15" i="6"/>
  <c r="D15" i="6"/>
  <c r="J16" i="5"/>
  <c r="I16" i="5"/>
  <c r="H16" i="5"/>
  <c r="G16" i="5"/>
  <c r="F16" i="5"/>
  <c r="E16" i="5"/>
  <c r="D16" i="5"/>
  <c r="J15" i="5"/>
  <c r="I15" i="5"/>
  <c r="H15" i="5"/>
  <c r="G15" i="5"/>
  <c r="F15" i="5"/>
  <c r="E15" i="5"/>
  <c r="D15" i="5"/>
  <c r="G17" i="4"/>
  <c r="J16" i="4"/>
  <c r="I16" i="4"/>
  <c r="H16" i="4"/>
  <c r="G16" i="4"/>
  <c r="F16" i="4"/>
  <c r="E16" i="4"/>
  <c r="D16" i="4"/>
  <c r="J15" i="4"/>
  <c r="I15" i="4"/>
  <c r="H15" i="4"/>
  <c r="G15" i="4"/>
  <c r="F15" i="4"/>
  <c r="E15" i="4"/>
  <c r="D15" i="4"/>
  <c r="J16" i="3"/>
  <c r="I16" i="3"/>
  <c r="H16" i="3"/>
  <c r="G16" i="3"/>
  <c r="F16" i="3"/>
  <c r="E16" i="3"/>
  <c r="D16" i="3"/>
  <c r="J15" i="3"/>
  <c r="I15" i="3"/>
  <c r="H15" i="3"/>
  <c r="G15" i="3"/>
  <c r="F15" i="3"/>
  <c r="E15" i="3"/>
  <c r="D15" i="3"/>
  <c r="G17" i="2"/>
  <c r="J16" i="2"/>
  <c r="I16" i="2"/>
  <c r="H16" i="2"/>
  <c r="G16" i="2"/>
  <c r="F16" i="2"/>
  <c r="E16" i="2"/>
  <c r="D16" i="2"/>
  <c r="J15" i="2"/>
  <c r="I15" i="2"/>
  <c r="H15" i="2"/>
  <c r="G15" i="2"/>
  <c r="F15" i="2"/>
  <c r="E15" i="2"/>
  <c r="D15" i="2"/>
  <c r="I17" i="9"/>
  <c r="J16" i="9"/>
  <c r="E16" i="9"/>
  <c r="F16" i="9"/>
  <c r="G16" i="9"/>
  <c r="H16" i="9"/>
  <c r="I16" i="9"/>
  <c r="D16" i="9"/>
  <c r="E15" i="9"/>
  <c r="F15" i="9"/>
  <c r="G15" i="9"/>
  <c r="H15" i="9"/>
  <c r="I15" i="9"/>
  <c r="J15" i="9"/>
  <c r="D15" i="9"/>
  <c r="D12" i="2" l="1"/>
  <c r="D18" i="2" s="1"/>
  <c r="D17" i="2"/>
  <c r="C12" i="6"/>
  <c r="C18" i="6" s="1"/>
  <c r="E17" i="8"/>
  <c r="D17" i="8"/>
  <c r="G17" i="8"/>
  <c r="D17" i="6"/>
  <c r="F17" i="6"/>
  <c r="I17" i="6"/>
  <c r="K12" i="6"/>
  <c r="K18" i="6" s="1"/>
  <c r="D17" i="7"/>
  <c r="I12" i="7"/>
  <c r="I18" i="7" s="1"/>
  <c r="G12" i="7"/>
  <c r="G18" i="7" s="1"/>
  <c r="J17" i="5"/>
  <c r="I12" i="5"/>
  <c r="I18" i="5" s="1"/>
  <c r="H17" i="5"/>
  <c r="E12" i="5"/>
  <c r="E18" i="5" s="1"/>
  <c r="D17" i="5"/>
  <c r="K17" i="5"/>
  <c r="I17" i="4"/>
  <c r="H12" i="4"/>
  <c r="H18" i="4" s="1"/>
  <c r="F17" i="4"/>
  <c r="J17" i="4"/>
  <c r="E17" i="4"/>
  <c r="D17" i="4"/>
  <c r="K17" i="4"/>
  <c r="F17" i="3"/>
  <c r="K17" i="3"/>
  <c r="J17" i="9"/>
  <c r="K17" i="2"/>
  <c r="K12" i="7"/>
  <c r="K18" i="7" s="1"/>
  <c r="K12" i="8"/>
  <c r="K18" i="8" s="1"/>
  <c r="H17" i="3"/>
  <c r="F17" i="5"/>
  <c r="E17" i="6"/>
  <c r="F17" i="7"/>
  <c r="C12" i="5"/>
  <c r="C18" i="5" s="1"/>
  <c r="G12" i="5"/>
  <c r="G18" i="5" s="1"/>
  <c r="C12" i="8"/>
  <c r="C18" i="8" s="1"/>
  <c r="D17" i="3"/>
  <c r="J12" i="3"/>
  <c r="J18" i="3" s="1"/>
  <c r="C12" i="3"/>
  <c r="C18" i="3" s="1"/>
  <c r="E12" i="2"/>
  <c r="E18" i="2" s="1"/>
  <c r="H17" i="6"/>
  <c r="I17" i="2"/>
  <c r="C12" i="4"/>
  <c r="C18" i="4" s="1"/>
  <c r="E17" i="3"/>
  <c r="G17" i="3"/>
  <c r="I17" i="3"/>
  <c r="F17" i="2"/>
  <c r="H17" i="2"/>
  <c r="J17" i="2"/>
  <c r="G17" i="9"/>
  <c r="H12" i="9"/>
  <c r="H18" i="9" s="1"/>
  <c r="E17" i="9"/>
  <c r="D17" i="9"/>
  <c r="C12" i="9"/>
  <c r="C18" i="9" s="1"/>
  <c r="F17" i="8"/>
</calcChain>
</file>

<file path=xl/sharedStrings.xml><?xml version="1.0" encoding="utf-8"?>
<sst xmlns="http://schemas.openxmlformats.org/spreadsheetml/2006/main" count="248" uniqueCount="39">
  <si>
    <t>(на 1 января)</t>
  </si>
  <si>
    <t>Единица измерения</t>
  </si>
  <si>
    <t>%</t>
  </si>
  <si>
    <r>
      <t xml:space="preserve">     · </t>
    </r>
    <r>
      <rPr>
        <sz val="12"/>
        <color theme="1"/>
        <rFont val="Times New Roman"/>
        <family val="1"/>
        <charset val="204"/>
      </rPr>
      <t>Площадь сельскохозяйственных земель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</si>
  <si>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Площадь лесных земель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</si>
  <si>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Площадь прочих земель</t>
    </r>
  </si>
  <si>
    <t>Республика Беларусь</t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</si>
  <si>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Брестская область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</si>
  <si>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Витебская область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</si>
  <si>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Гомельская область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</si>
  <si>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Гродненская область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</si>
  <si>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г. Минск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</si>
  <si>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Минская область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</si>
  <si>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Могилевская область</t>
    </r>
  </si>
  <si>
    <r>
      <t>Земельные ресурсы</t>
    </r>
    <r>
      <rPr>
        <b/>
        <i/>
        <vertAlign val="superscript"/>
        <sz val="13"/>
        <rFont val="Times New Roman"/>
        <family val="1"/>
        <charset val="204"/>
      </rPr>
      <t>1)</t>
    </r>
  </si>
  <si>
    <t>3. Природные активы</t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</si>
  <si>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Республика Беларусь</t>
    </r>
  </si>
  <si>
    <t>Наименование показателя</t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</si>
  <si>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Брестская область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</si>
  <si>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Витебская область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</si>
  <si>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Гомельская область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</si>
  <si>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Гродненская область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</si>
  <si>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город Минск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</si>
  <si>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Минская область</t>
    </r>
  </si>
  <si>
    <r>
      <t xml:space="preserve">3.2. Земельные ресурсы: </t>
    </r>
    <r>
      <rPr>
        <i/>
        <sz val="14"/>
        <color theme="1"/>
        <rFont val="Times New Roman"/>
        <family val="1"/>
        <charset val="204"/>
      </rPr>
      <t>Могилевская область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</si>
  <si>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Площадь земель</t>
    </r>
  </si>
  <si>
    <t>Площадь земель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</si>
  <si>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По данным Государственного комитета по имуществу.</t>
    </r>
  </si>
  <si>
    <t>Перечень статистических показателей:</t>
  </si>
  <si>
    <t>Статистические показатели "зеленого роста"</t>
  </si>
  <si>
    <t>сельскохозяйственных земель</t>
  </si>
  <si>
    <t>лесных земель</t>
  </si>
  <si>
    <t>прочих земель</t>
  </si>
  <si>
    <t>в том числе:</t>
  </si>
  <si>
    <t>% к общей 
площади земель</t>
  </si>
  <si>
    <t>тыс. гектаров</t>
  </si>
  <si>
    <t>на 15.07.2024 г.</t>
  </si>
  <si>
    <r>
      <t xml:space="preserve">     · </t>
    </r>
    <r>
      <rPr>
        <sz val="12"/>
        <color theme="1"/>
        <rFont val="Times New Roman"/>
        <family val="1"/>
        <charset val="204"/>
      </rPr>
      <t>Площадь земель под болотами и поверхностными водными объектами</t>
    </r>
  </si>
  <si>
    <t>земель под болотами 
и поверхностными водными объектами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</si>
</sst>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i/>
      <vertAlign val="superscript"/>
      <sz val="13"/>
      <name val="Times New Roman"/>
      <family val="1"/>
      <charset val="204"/>
    </font>
    <font>
      <i/>
      <u/>
      <sz val="12"/>
      <color theme="5" tint="-0.499984740745262"/>
      <name val="Times New Roman"/>
      <family val="1"/>
      <charset val="204"/>
    </font>
    <font>
      <i/>
      <sz val="12"/>
      <color theme="5" tint="-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justify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3" fillId="0" borderId="0" xfId="1" applyFont="1" applyAlignment="1" applyProtection="1">
      <alignment horizontal="justify"/>
    </xf>
    <xf numFmtId="0" fontId="13" fillId="0" borderId="0" xfId="1" applyFont="1" applyAlignment="1" applyProtection="1"/>
    <xf numFmtId="0" fontId="3" fillId="2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 wrapText="1" indent="1"/>
    </xf>
    <xf numFmtId="0" fontId="16" fillId="0" borderId="0" xfId="0" applyFont="1"/>
    <xf numFmtId="3" fontId="3" fillId="0" borderId="2" xfId="0" applyNumberFormat="1" applyFont="1" applyFill="1" applyBorder="1" applyAlignment="1">
      <alignment horizontal="left" vertical="center" wrapText="1" indent="3"/>
    </xf>
    <xf numFmtId="3" fontId="3" fillId="0" borderId="3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 indent="3"/>
    </xf>
    <xf numFmtId="3" fontId="3" fillId="0" borderId="6" xfId="0" applyNumberFormat="1" applyFont="1" applyBorder="1" applyAlignment="1">
      <alignment horizontal="left" vertical="center" wrapText="1" inden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7" fillId="0" borderId="5" xfId="0" applyNumberFormat="1" applyFont="1" applyBorder="1" applyAlignment="1">
      <alignment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4" zoomScale="140" zoomScaleNormal="100" zoomScaleSheetLayoutView="140" workbookViewId="0">
      <selection activeCell="A9" sqref="A9"/>
    </sheetView>
  </sheetViews>
  <sheetFormatPr defaultRowHeight="15" x14ac:dyDescent="0.25"/>
  <cols>
    <col min="1" max="1" width="74.28515625" customWidth="1"/>
  </cols>
  <sheetData>
    <row r="1" spans="1:4" ht="22.5" x14ac:dyDescent="0.25">
      <c r="A1" s="1" t="s">
        <v>28</v>
      </c>
    </row>
    <row r="2" spans="1:4" ht="20.25" x14ac:dyDescent="0.3">
      <c r="A2" s="10" t="s">
        <v>14</v>
      </c>
    </row>
    <row r="3" spans="1:4" ht="15.75" x14ac:dyDescent="0.25">
      <c r="A3" s="7" t="s">
        <v>25</v>
      </c>
    </row>
    <row r="4" spans="1:4" ht="15.75" x14ac:dyDescent="0.25">
      <c r="A4" s="7" t="s">
        <v>3</v>
      </c>
    </row>
    <row r="5" spans="1:4" ht="15.75" x14ac:dyDescent="0.25">
      <c r="A5" s="7" t="s">
        <v>4</v>
      </c>
    </row>
    <row r="6" spans="1:4" ht="15.75" x14ac:dyDescent="0.25">
      <c r="A6" s="45" t="s">
        <v>37</v>
      </c>
    </row>
    <row r="7" spans="1:4" ht="15.75" x14ac:dyDescent="0.25">
      <c r="A7" s="7" t="s">
        <v>5</v>
      </c>
    </row>
    <row r="8" spans="1:4" ht="15.75" x14ac:dyDescent="0.25">
      <c r="A8" s="7"/>
    </row>
    <row r="9" spans="1:4" ht="25.5" customHeight="1" x14ac:dyDescent="0.25">
      <c r="A9" s="11" t="s">
        <v>27</v>
      </c>
      <c r="B9" s="12"/>
      <c r="C9" s="12"/>
      <c r="D9" s="12"/>
    </row>
    <row r="11" spans="1:4" ht="15.75" x14ac:dyDescent="0.25">
      <c r="A11" s="13" t="s">
        <v>6</v>
      </c>
    </row>
    <row r="12" spans="1:4" ht="15.75" x14ac:dyDescent="0.25">
      <c r="A12" s="14" t="s">
        <v>7</v>
      </c>
    </row>
    <row r="13" spans="1:4" ht="15.75" x14ac:dyDescent="0.25">
      <c r="A13" s="14" t="s">
        <v>8</v>
      </c>
    </row>
    <row r="14" spans="1:4" ht="15.75" x14ac:dyDescent="0.25">
      <c r="A14" s="14" t="s">
        <v>9</v>
      </c>
    </row>
    <row r="15" spans="1:4" ht="15.75" x14ac:dyDescent="0.25">
      <c r="A15" s="14" t="s">
        <v>10</v>
      </c>
    </row>
    <row r="16" spans="1:4" ht="15.75" x14ac:dyDescent="0.25">
      <c r="A16" s="14" t="s">
        <v>11</v>
      </c>
    </row>
    <row r="17" spans="1:10" ht="15.75" x14ac:dyDescent="0.25">
      <c r="A17" s="14" t="s">
        <v>12</v>
      </c>
    </row>
    <row r="18" spans="1:10" ht="15.75" x14ac:dyDescent="0.25">
      <c r="A18" s="14" t="s">
        <v>13</v>
      </c>
    </row>
    <row r="20" spans="1:10" s="8" customFormat="1" ht="23.1" customHeight="1" x14ac:dyDescent="0.2">
      <c r="E20" s="9"/>
      <c r="F20" s="9"/>
      <c r="G20" s="9"/>
      <c r="H20" s="9"/>
      <c r="I20" s="9"/>
      <c r="J20" s="9"/>
    </row>
  </sheetData>
  <hyperlinks>
    <hyperlink ref="A11" location="'Республика Беларусь'!A1" display="Республика Беларусь"/>
    <hyperlink ref="A12" location="Брестская!A1" display="   Брестская область"/>
    <hyperlink ref="A13" location="Витебская!A1" display="   Витебская область"/>
    <hyperlink ref="A14" location="Гомельская!A1" display="   Гомельская область"/>
    <hyperlink ref="A15" location="Гродненская!A1" display="   Гродненская область"/>
    <hyperlink ref="A16" location="'г. Минск'!A1" display="   г. Минск"/>
    <hyperlink ref="A17" location="Минская!A1" display="   Минская область"/>
    <hyperlink ref="A18" location="Могилевская!A1" display="   Могилевская область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9.42578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s="6" customFormat="1" ht="26.25" customHeight="1" x14ac:dyDescent="0.25">
      <c r="A3" s="36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" customHeight="1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ht="20.100000000000001" customHeight="1" x14ac:dyDescent="0.25">
      <c r="A7" s="16" t="s">
        <v>26</v>
      </c>
      <c r="B7" s="17" t="s">
        <v>35</v>
      </c>
      <c r="C7" s="18">
        <v>20760</v>
      </c>
      <c r="D7" s="18">
        <v>20760</v>
      </c>
      <c r="E7" s="18">
        <v>20760</v>
      </c>
      <c r="F7" s="18">
        <v>20760</v>
      </c>
      <c r="G7" s="18">
        <v>20760</v>
      </c>
      <c r="H7" s="18">
        <v>20760</v>
      </c>
      <c r="I7" s="18">
        <v>20760</v>
      </c>
      <c r="J7" s="18">
        <v>20760</v>
      </c>
      <c r="K7" s="18">
        <v>20760</v>
      </c>
      <c r="L7" s="18">
        <v>20760</v>
      </c>
      <c r="M7" s="18">
        <v>20760.900000000001</v>
      </c>
      <c r="N7" s="18">
        <v>20762.8</v>
      </c>
      <c r="O7" s="18">
        <v>20762.900000000001</v>
      </c>
      <c r="P7" s="18">
        <v>20762.900000000001</v>
      </c>
    </row>
    <row r="8" spans="1:16" ht="20.100000000000001" customHeight="1" x14ac:dyDescent="0.25">
      <c r="A8" s="21" t="s">
        <v>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ht="19.5" customHeight="1" x14ac:dyDescent="0.25">
      <c r="A9" s="19" t="s">
        <v>30</v>
      </c>
      <c r="B9" s="3" t="s">
        <v>35</v>
      </c>
      <c r="C9" s="4">
        <v>8897.5</v>
      </c>
      <c r="D9" s="4">
        <v>8874</v>
      </c>
      <c r="E9" s="4">
        <v>8817.2999999999993</v>
      </c>
      <c r="F9" s="4">
        <v>8726.4</v>
      </c>
      <c r="G9" s="4">
        <v>8632.2999999999993</v>
      </c>
      <c r="H9" s="4">
        <v>8581.9</v>
      </c>
      <c r="I9" s="4">
        <v>8540.2000000000007</v>
      </c>
      <c r="J9" s="4">
        <v>8501.6</v>
      </c>
      <c r="K9" s="4">
        <v>8460.1</v>
      </c>
      <c r="L9" s="4">
        <v>8390.6</v>
      </c>
      <c r="M9" s="4">
        <v>8283.9</v>
      </c>
      <c r="N9" s="4">
        <v>8176.2</v>
      </c>
      <c r="O9" s="30">
        <v>8096.8</v>
      </c>
      <c r="P9" s="30">
        <v>8036.3</v>
      </c>
    </row>
    <row r="10" spans="1:16" ht="19.5" customHeight="1" x14ac:dyDescent="0.25">
      <c r="A10" s="19" t="s">
        <v>31</v>
      </c>
      <c r="B10" s="3" t="s">
        <v>35</v>
      </c>
      <c r="C10" s="4">
        <v>8566.7000000000007</v>
      </c>
      <c r="D10" s="4">
        <v>8584.7000000000007</v>
      </c>
      <c r="E10" s="4">
        <v>8588.5</v>
      </c>
      <c r="F10" s="4">
        <v>8630.7000000000007</v>
      </c>
      <c r="G10" s="4">
        <v>8652.6</v>
      </c>
      <c r="H10" s="4">
        <v>8742.1</v>
      </c>
      <c r="I10" s="4">
        <v>8769.4</v>
      </c>
      <c r="J10" s="4">
        <v>8773.5</v>
      </c>
      <c r="K10" s="4">
        <v>8791</v>
      </c>
      <c r="L10" s="4">
        <v>8813.6</v>
      </c>
      <c r="M10" s="4">
        <v>8865.1</v>
      </c>
      <c r="N10" s="4">
        <v>8935</v>
      </c>
      <c r="O10" s="4">
        <v>9006.6</v>
      </c>
      <c r="P10" s="4">
        <v>9028.7999999999993</v>
      </c>
    </row>
    <row r="11" spans="1:16" ht="47.25" x14ac:dyDescent="0.25">
      <c r="A11" s="19" t="s">
        <v>38</v>
      </c>
      <c r="B11" s="3" t="s">
        <v>35</v>
      </c>
      <c r="C11" s="4">
        <f>873+469.8</f>
        <v>1342.8</v>
      </c>
      <c r="D11" s="4">
        <f>869+469</f>
        <v>1338</v>
      </c>
      <c r="E11" s="4">
        <f>859.6+470.1</f>
        <v>1329.7</v>
      </c>
      <c r="F11" s="4">
        <f>859.2+469.2</f>
        <v>1328.4</v>
      </c>
      <c r="G11" s="4">
        <f>846.7+462.7</f>
        <v>1309.4000000000001</v>
      </c>
      <c r="H11" s="4">
        <f>823.5+462.2</f>
        <v>1285.7</v>
      </c>
      <c r="I11" s="4">
        <f>809.7+461.2</f>
        <v>1270.9000000000001</v>
      </c>
      <c r="J11" s="4">
        <f>812.2+461.2</f>
        <v>1273.4000000000001</v>
      </c>
      <c r="K11" s="4">
        <f>812.3+462</f>
        <v>1274.3</v>
      </c>
      <c r="L11" s="4">
        <v>1264.5</v>
      </c>
      <c r="M11" s="4">
        <v>1246.4000000000001</v>
      </c>
      <c r="N11" s="4">
        <v>1221.5</v>
      </c>
      <c r="O11" s="4">
        <v>1195.5</v>
      </c>
      <c r="P11" s="4">
        <v>1190.4000000000001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L12" si="0">C7-C9-C10-C11</f>
        <v>1952.9999999999993</v>
      </c>
      <c r="D12" s="26">
        <f t="shared" si="0"/>
        <v>1963.2999999999993</v>
      </c>
      <c r="E12" s="26">
        <f t="shared" si="0"/>
        <v>2024.5000000000007</v>
      </c>
      <c r="F12" s="26">
        <f t="shared" si="0"/>
        <v>2074.4999999999995</v>
      </c>
      <c r="G12" s="26">
        <f t="shared" si="0"/>
        <v>2165.7000000000003</v>
      </c>
      <c r="H12" s="26">
        <f t="shared" si="0"/>
        <v>2150.3000000000002</v>
      </c>
      <c r="I12" s="26">
        <f t="shared" si="0"/>
        <v>2179.4999999999995</v>
      </c>
      <c r="J12" s="26">
        <f t="shared" si="0"/>
        <v>2211.4999999999995</v>
      </c>
      <c r="K12" s="26">
        <f t="shared" si="0"/>
        <v>2234.5999999999995</v>
      </c>
      <c r="L12" s="26">
        <f t="shared" si="0"/>
        <v>2291.2999999999993</v>
      </c>
      <c r="M12" s="26">
        <f>M7-M9-M10-M11</f>
        <v>2365.5000000000014</v>
      </c>
      <c r="N12" s="26">
        <f t="shared" ref="N12:P12" si="1">N7-N9-N10-N11</f>
        <v>2430.0999999999985</v>
      </c>
      <c r="O12" s="26">
        <f t="shared" si="1"/>
        <v>2464.0000000000018</v>
      </c>
      <c r="P12" s="26">
        <f t="shared" si="1"/>
        <v>2507.4000000000028</v>
      </c>
    </row>
    <row r="13" spans="1:16" ht="20.100000000000001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20.100000000000001" customHeight="1" x14ac:dyDescent="0.25">
      <c r="A14" s="21" t="s">
        <v>33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1:16" ht="31.5" customHeight="1" x14ac:dyDescent="0.25">
      <c r="A15" s="19" t="s">
        <v>30</v>
      </c>
      <c r="B15" s="3" t="s">
        <v>34</v>
      </c>
      <c r="C15" s="5">
        <f t="shared" ref="C15:P15" si="2">C9/C7*100</f>
        <v>42.858863198458572</v>
      </c>
      <c r="D15" s="5">
        <f t="shared" si="2"/>
        <v>42.74566473988439</v>
      </c>
      <c r="E15" s="5">
        <f t="shared" si="2"/>
        <v>42.472543352601157</v>
      </c>
      <c r="F15" s="5">
        <f t="shared" si="2"/>
        <v>42.034682080924853</v>
      </c>
      <c r="G15" s="5">
        <f t="shared" si="2"/>
        <v>41.581406551059722</v>
      </c>
      <c r="H15" s="5">
        <f t="shared" si="2"/>
        <v>41.338631984585739</v>
      </c>
      <c r="I15" s="5">
        <f t="shared" si="2"/>
        <v>41.137764932562625</v>
      </c>
      <c r="J15" s="5">
        <f t="shared" si="2"/>
        <v>40.951830443159928</v>
      </c>
      <c r="K15" s="5">
        <f t="shared" si="2"/>
        <v>40.751926782273607</v>
      </c>
      <c r="L15" s="5">
        <f t="shared" si="2"/>
        <v>40.417148362235068</v>
      </c>
      <c r="M15" s="5">
        <f t="shared" si="2"/>
        <v>39.901449359131824</v>
      </c>
      <c r="N15" s="5">
        <f t="shared" si="2"/>
        <v>39.379081819407787</v>
      </c>
      <c r="O15" s="5">
        <f t="shared" si="2"/>
        <v>38.996479297207998</v>
      </c>
      <c r="P15" s="5">
        <f t="shared" si="2"/>
        <v>38.705094182411898</v>
      </c>
    </row>
    <row r="16" spans="1:16" ht="31.5" customHeight="1" x14ac:dyDescent="0.25">
      <c r="A16" s="19" t="s">
        <v>31</v>
      </c>
      <c r="B16" s="3" t="s">
        <v>34</v>
      </c>
      <c r="C16" s="5">
        <f t="shared" ref="C16:P16" si="3">C10/C7*100</f>
        <v>41.265414258188827</v>
      </c>
      <c r="D16" s="5">
        <f t="shared" si="3"/>
        <v>41.352119460500973</v>
      </c>
      <c r="E16" s="5">
        <f t="shared" si="3"/>
        <v>41.370423892100192</v>
      </c>
      <c r="F16" s="5">
        <f t="shared" si="3"/>
        <v>41.573699421965323</v>
      </c>
      <c r="G16" s="5">
        <f t="shared" si="3"/>
        <v>41.679190751445091</v>
      </c>
      <c r="H16" s="5">
        <f t="shared" si="3"/>
        <v>42.110308285163775</v>
      </c>
      <c r="I16" s="5">
        <f t="shared" si="3"/>
        <v>42.241811175337183</v>
      </c>
      <c r="J16" s="5">
        <f t="shared" si="3"/>
        <v>42.26156069364162</v>
      </c>
      <c r="K16" s="5">
        <f t="shared" si="3"/>
        <v>42.345857418111756</v>
      </c>
      <c r="L16" s="5">
        <f t="shared" si="3"/>
        <v>42.454720616570327</v>
      </c>
      <c r="M16" s="5">
        <f t="shared" si="3"/>
        <v>42.700942637361578</v>
      </c>
      <c r="N16" s="5">
        <f t="shared" si="3"/>
        <v>43.033694877376846</v>
      </c>
      <c r="O16" s="5">
        <f t="shared" si="3"/>
        <v>43.378333469794683</v>
      </c>
      <c r="P16" s="5">
        <f t="shared" si="3"/>
        <v>43.485254949934735</v>
      </c>
    </row>
    <row r="17" spans="1:16" ht="47.25" x14ac:dyDescent="0.25">
      <c r="A17" s="19" t="s">
        <v>38</v>
      </c>
      <c r="B17" s="3" t="s">
        <v>34</v>
      </c>
      <c r="C17" s="5">
        <f t="shared" ref="C17:P17" si="4">C11/C7*100</f>
        <v>6.4682080924855487</v>
      </c>
      <c r="D17" s="5">
        <f t="shared" si="4"/>
        <v>6.4450867052023115</v>
      </c>
      <c r="E17" s="5">
        <f t="shared" si="4"/>
        <v>6.4051059730250479</v>
      </c>
      <c r="F17" s="5">
        <f t="shared" si="4"/>
        <v>6.3988439306358389</v>
      </c>
      <c r="G17" s="5">
        <f t="shared" si="4"/>
        <v>6.3073217726396917</v>
      </c>
      <c r="H17" s="5">
        <f t="shared" si="4"/>
        <v>6.1931599229287091</v>
      </c>
      <c r="I17" s="5">
        <f t="shared" si="4"/>
        <v>6.1218689788053959</v>
      </c>
      <c r="J17" s="5">
        <f t="shared" si="4"/>
        <v>6.1339113680154149</v>
      </c>
      <c r="K17" s="5">
        <f t="shared" si="4"/>
        <v>6.1382466281310206</v>
      </c>
      <c r="L17" s="5">
        <f t="shared" si="4"/>
        <v>6.0910404624277454</v>
      </c>
      <c r="M17" s="5">
        <f t="shared" si="4"/>
        <v>6.0035932931616642</v>
      </c>
      <c r="N17" s="5">
        <f t="shared" si="4"/>
        <v>5.883117883907758</v>
      </c>
      <c r="O17" s="5">
        <f t="shared" si="4"/>
        <v>5.7578661940287716</v>
      </c>
      <c r="P17" s="5">
        <f t="shared" si="4"/>
        <v>5.7333031512938941</v>
      </c>
    </row>
    <row r="18" spans="1:16" ht="31.5" customHeight="1" x14ac:dyDescent="0.25">
      <c r="A18" s="19" t="s">
        <v>32</v>
      </c>
      <c r="B18" s="3" t="s">
        <v>34</v>
      </c>
      <c r="C18" s="5">
        <f t="shared" ref="C18:P18" si="5">C12/C7*100</f>
        <v>9.4075144508670494</v>
      </c>
      <c r="D18" s="5">
        <f t="shared" si="5"/>
        <v>9.4571290944123287</v>
      </c>
      <c r="E18" s="5">
        <f t="shared" si="5"/>
        <v>9.7519267822736069</v>
      </c>
      <c r="F18" s="5">
        <f t="shared" si="5"/>
        <v>9.9927745664739867</v>
      </c>
      <c r="G18" s="5">
        <f t="shared" si="5"/>
        <v>10.432080924855493</v>
      </c>
      <c r="H18" s="5">
        <f t="shared" si="5"/>
        <v>10.357899807321774</v>
      </c>
      <c r="I18" s="5">
        <f t="shared" si="5"/>
        <v>10.498554913294795</v>
      </c>
      <c r="J18" s="5">
        <f t="shared" si="5"/>
        <v>10.652697495183041</v>
      </c>
      <c r="K18" s="5">
        <f t="shared" si="5"/>
        <v>10.76396917148362</v>
      </c>
      <c r="L18" s="5">
        <f t="shared" si="5"/>
        <v>11.037090558766856</v>
      </c>
      <c r="M18" s="5">
        <f t="shared" si="5"/>
        <v>11.394014710344932</v>
      </c>
      <c r="N18" s="5">
        <f t="shared" si="5"/>
        <v>11.704105419307602</v>
      </c>
      <c r="O18" s="5">
        <f t="shared" si="5"/>
        <v>11.867321038968552</v>
      </c>
      <c r="P18" s="5">
        <f t="shared" si="5"/>
        <v>12.076347716359482</v>
      </c>
    </row>
    <row r="19" spans="1:16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6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6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6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7" spans="1:16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6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3:13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3:13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3:13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3:13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710937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ht="20.100000000000001" customHeight="1" x14ac:dyDescent="0.25">
      <c r="A7" s="16" t="s">
        <v>26</v>
      </c>
      <c r="B7" s="17" t="s">
        <v>35</v>
      </c>
      <c r="C7" s="18">
        <v>3278.7</v>
      </c>
      <c r="D7" s="18">
        <v>3278.7</v>
      </c>
      <c r="E7" s="18">
        <v>3278.7</v>
      </c>
      <c r="F7" s="18">
        <v>3278.7</v>
      </c>
      <c r="G7" s="18">
        <v>3278.7</v>
      </c>
      <c r="H7" s="18">
        <v>3278.7</v>
      </c>
      <c r="I7" s="18">
        <v>3278.7</v>
      </c>
      <c r="J7" s="18">
        <v>3278.7</v>
      </c>
      <c r="K7" s="18">
        <v>3278.7</v>
      </c>
      <c r="L7" s="18">
        <v>3278.7</v>
      </c>
      <c r="M7" s="18">
        <v>3277.7</v>
      </c>
      <c r="N7" s="18">
        <v>3277.7</v>
      </c>
      <c r="O7" s="18">
        <v>3277.7</v>
      </c>
      <c r="P7" s="18">
        <v>3277.7</v>
      </c>
    </row>
    <row r="8" spans="1:16" ht="20.100000000000001" customHeight="1" x14ac:dyDescent="0.25">
      <c r="A8" s="21" t="s">
        <v>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ht="20.25" customHeight="1" x14ac:dyDescent="0.25">
      <c r="A9" s="19" t="s">
        <v>30</v>
      </c>
      <c r="B9" s="3" t="s">
        <v>35</v>
      </c>
      <c r="C9" s="4">
        <v>1429.3</v>
      </c>
      <c r="D9" s="4">
        <v>1426.9</v>
      </c>
      <c r="E9" s="4">
        <v>1422.5</v>
      </c>
      <c r="F9" s="4">
        <v>1420.1</v>
      </c>
      <c r="G9" s="4">
        <v>1414.8</v>
      </c>
      <c r="H9" s="4">
        <v>1406.4</v>
      </c>
      <c r="I9" s="4">
        <v>1388.7</v>
      </c>
      <c r="J9" s="4">
        <v>1388.1</v>
      </c>
      <c r="K9" s="4">
        <v>1388.1</v>
      </c>
      <c r="L9" s="4">
        <v>1364.8</v>
      </c>
      <c r="M9" s="4">
        <v>1362.4</v>
      </c>
      <c r="N9" s="4">
        <v>1355.1</v>
      </c>
      <c r="O9" s="4">
        <v>1355.4</v>
      </c>
      <c r="P9" s="4">
        <v>1319</v>
      </c>
    </row>
    <row r="10" spans="1:16" ht="20.100000000000001" customHeight="1" x14ac:dyDescent="0.25">
      <c r="A10" s="19" t="s">
        <v>31</v>
      </c>
      <c r="B10" s="3" t="s">
        <v>35</v>
      </c>
      <c r="C10" s="4">
        <v>1223.5999999999999</v>
      </c>
      <c r="D10" s="4">
        <v>1230.7</v>
      </c>
      <c r="E10" s="4">
        <v>1233.8</v>
      </c>
      <c r="F10" s="4">
        <v>1233.5999999999999</v>
      </c>
      <c r="G10" s="4">
        <v>1235.8</v>
      </c>
      <c r="H10" s="4">
        <v>1244.4000000000001</v>
      </c>
      <c r="I10" s="4">
        <v>1248.5999999999999</v>
      </c>
      <c r="J10" s="4">
        <v>1248.9000000000001</v>
      </c>
      <c r="K10" s="4">
        <v>1249.5</v>
      </c>
      <c r="L10" s="4">
        <v>1260.7</v>
      </c>
      <c r="M10" s="4">
        <v>1265</v>
      </c>
      <c r="N10" s="4">
        <v>1264.2</v>
      </c>
      <c r="O10" s="4">
        <v>1267</v>
      </c>
      <c r="P10" s="4">
        <v>1269</v>
      </c>
    </row>
    <row r="11" spans="1:16" ht="47.25" x14ac:dyDescent="0.25">
      <c r="A11" s="19" t="s">
        <v>38</v>
      </c>
      <c r="B11" s="3" t="s">
        <v>35</v>
      </c>
      <c r="C11" s="4">
        <f>255.9+84.2</f>
        <v>340.1</v>
      </c>
      <c r="D11" s="4">
        <f>250.9+83.8</f>
        <v>334.7</v>
      </c>
      <c r="E11" s="4">
        <f>242.4+83.8</f>
        <v>326.2</v>
      </c>
      <c r="F11" s="4">
        <f>242.1+84.1</f>
        <v>326.2</v>
      </c>
      <c r="G11" s="4">
        <f>240.8+82.7</f>
        <v>323.5</v>
      </c>
      <c r="H11" s="4">
        <f>234.3+84.2</f>
        <v>318.5</v>
      </c>
      <c r="I11" s="4">
        <f>233+84</f>
        <v>317</v>
      </c>
      <c r="J11" s="4">
        <f>232.9+84.1</f>
        <v>317</v>
      </c>
      <c r="K11" s="4">
        <f>233+84.1</f>
        <v>317.10000000000002</v>
      </c>
      <c r="L11" s="4">
        <v>314.3</v>
      </c>
      <c r="M11" s="4">
        <v>311.8</v>
      </c>
      <c r="N11" s="4">
        <v>310.3</v>
      </c>
      <c r="O11" s="4">
        <v>310.3</v>
      </c>
      <c r="P11" s="4">
        <v>309.8</v>
      </c>
    </row>
    <row r="12" spans="1:16" ht="20.100000000000001" customHeight="1" thickBot="1" x14ac:dyDescent="0.3">
      <c r="A12" s="24" t="s">
        <v>32</v>
      </c>
      <c r="B12" s="25" t="s">
        <v>35</v>
      </c>
      <c r="C12" s="26">
        <f t="shared" ref="C12:P12" si="0">C7-C9-C10-C11</f>
        <v>285.69999999999993</v>
      </c>
      <c r="D12" s="26">
        <f t="shared" si="0"/>
        <v>286.39999999999969</v>
      </c>
      <c r="E12" s="26">
        <f t="shared" si="0"/>
        <v>296.19999999999987</v>
      </c>
      <c r="F12" s="26">
        <f t="shared" si="0"/>
        <v>298.8</v>
      </c>
      <c r="G12" s="26">
        <f t="shared" si="0"/>
        <v>304.59999999999991</v>
      </c>
      <c r="H12" s="26">
        <f t="shared" si="0"/>
        <v>309.39999999999964</v>
      </c>
      <c r="I12" s="26">
        <f t="shared" si="0"/>
        <v>324.39999999999986</v>
      </c>
      <c r="J12" s="26">
        <f t="shared" si="0"/>
        <v>324.69999999999982</v>
      </c>
      <c r="K12" s="26">
        <f t="shared" si="0"/>
        <v>323.99999999999989</v>
      </c>
      <c r="L12" s="26">
        <f t="shared" si="0"/>
        <v>338.89999999999981</v>
      </c>
      <c r="M12" s="26">
        <f t="shared" si="0"/>
        <v>338.49999999999972</v>
      </c>
      <c r="N12" s="26">
        <f t="shared" si="0"/>
        <v>348.09999999999985</v>
      </c>
      <c r="O12" s="26">
        <f t="shared" si="0"/>
        <v>344.99999999999972</v>
      </c>
      <c r="P12" s="26">
        <f t="shared" si="0"/>
        <v>379.89999999999981</v>
      </c>
    </row>
    <row r="13" spans="1:16" ht="20.100000000000001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20.100000000000001" customHeight="1" x14ac:dyDescent="0.25">
      <c r="A14" s="21" t="s">
        <v>33</v>
      </c>
      <c r="B14" s="2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1:16" ht="31.5" x14ac:dyDescent="0.25">
      <c r="A15" s="19" t="s">
        <v>30</v>
      </c>
      <c r="B15" s="3" t="s">
        <v>34</v>
      </c>
      <c r="C15" s="5">
        <f t="shared" ref="C15:P15" si="1">C9/C7*100</f>
        <v>43.593497422759022</v>
      </c>
      <c r="D15" s="5">
        <f t="shared" si="1"/>
        <v>43.52029767895813</v>
      </c>
      <c r="E15" s="5">
        <f t="shared" si="1"/>
        <v>43.38609814865648</v>
      </c>
      <c r="F15" s="5">
        <f t="shared" si="1"/>
        <v>43.312898404855581</v>
      </c>
      <c r="G15" s="5">
        <f t="shared" si="1"/>
        <v>43.1512489706286</v>
      </c>
      <c r="H15" s="5">
        <f t="shared" si="1"/>
        <v>42.895049867325469</v>
      </c>
      <c r="I15" s="5">
        <f t="shared" si="1"/>
        <v>42.355201756793853</v>
      </c>
      <c r="J15" s="5">
        <f t="shared" si="1"/>
        <v>42.336901820843629</v>
      </c>
      <c r="K15" s="5">
        <f t="shared" si="1"/>
        <v>42.336901820843629</v>
      </c>
      <c r="L15" s="5">
        <f t="shared" si="1"/>
        <v>41.626254308109921</v>
      </c>
      <c r="M15" s="5">
        <f t="shared" si="1"/>
        <v>41.565732068218573</v>
      </c>
      <c r="N15" s="5">
        <f t="shared" si="1"/>
        <v>41.34301491899808</v>
      </c>
      <c r="O15" s="5">
        <f t="shared" si="1"/>
        <v>41.352167678555091</v>
      </c>
      <c r="P15" s="5">
        <f t="shared" si="1"/>
        <v>40.241632852304967</v>
      </c>
    </row>
    <row r="16" spans="1:16" ht="31.5" x14ac:dyDescent="0.25">
      <c r="A16" s="19" t="s">
        <v>31</v>
      </c>
      <c r="B16" s="3" t="s">
        <v>34</v>
      </c>
      <c r="C16" s="5">
        <f t="shared" ref="C16:P16" si="2">C10/C7*100</f>
        <v>37.319669381157169</v>
      </c>
      <c r="D16" s="5">
        <f t="shared" si="2"/>
        <v>37.536218623234824</v>
      </c>
      <c r="E16" s="5">
        <f t="shared" si="2"/>
        <v>37.630768292310975</v>
      </c>
      <c r="F16" s="5">
        <f t="shared" si="2"/>
        <v>37.624668313660905</v>
      </c>
      <c r="G16" s="5">
        <f t="shared" si="2"/>
        <v>37.691768078811727</v>
      </c>
      <c r="H16" s="5">
        <f t="shared" si="2"/>
        <v>37.954067160764943</v>
      </c>
      <c r="I16" s="5">
        <f t="shared" si="2"/>
        <v>38.082166712416502</v>
      </c>
      <c r="J16" s="5">
        <f t="shared" si="2"/>
        <v>38.091316680391621</v>
      </c>
      <c r="K16" s="5">
        <f t="shared" si="2"/>
        <v>38.109616616341846</v>
      </c>
      <c r="L16" s="5">
        <f t="shared" si="2"/>
        <v>38.451215420746031</v>
      </c>
      <c r="M16" s="5">
        <f t="shared" si="2"/>
        <v>38.594136132043815</v>
      </c>
      <c r="N16" s="5">
        <f t="shared" si="2"/>
        <v>38.56972877322513</v>
      </c>
      <c r="O16" s="5">
        <f t="shared" si="2"/>
        <v>38.655154529090524</v>
      </c>
      <c r="P16" s="5">
        <f t="shared" si="2"/>
        <v>38.716172926137233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10.373013694452071</v>
      </c>
      <c r="D17" s="5">
        <f t="shared" si="3"/>
        <v>10.208314270900052</v>
      </c>
      <c r="E17" s="5">
        <f t="shared" si="3"/>
        <v>9.9490651782718764</v>
      </c>
      <c r="F17" s="5">
        <f t="shared" si="3"/>
        <v>9.9490651782718764</v>
      </c>
      <c r="G17" s="5">
        <f t="shared" si="3"/>
        <v>9.8667154664958687</v>
      </c>
      <c r="H17" s="5">
        <f t="shared" si="3"/>
        <v>9.714216000243999</v>
      </c>
      <c r="I17" s="5">
        <f t="shared" si="3"/>
        <v>9.6684661603684408</v>
      </c>
      <c r="J17" s="5">
        <f t="shared" si="3"/>
        <v>9.6684661603684408</v>
      </c>
      <c r="K17" s="5">
        <f t="shared" si="3"/>
        <v>9.6715161496934776</v>
      </c>
      <c r="L17" s="5">
        <f t="shared" si="3"/>
        <v>9.5861164485924313</v>
      </c>
      <c r="M17" s="5">
        <f t="shared" si="3"/>
        <v>9.5127680995820256</v>
      </c>
      <c r="N17" s="5">
        <f t="shared" si="3"/>
        <v>9.467004301796992</v>
      </c>
      <c r="O17" s="5">
        <f t="shared" si="3"/>
        <v>9.467004301796992</v>
      </c>
      <c r="P17" s="5">
        <f t="shared" si="3"/>
        <v>9.4517497025353148</v>
      </c>
    </row>
    <row r="18" spans="1:16" ht="31.5" x14ac:dyDescent="0.25">
      <c r="A18" s="19" t="s">
        <v>32</v>
      </c>
      <c r="B18" s="3" t="s">
        <v>34</v>
      </c>
      <c r="C18" s="5">
        <f t="shared" ref="C18:P18" si="4">C12/C7*100</f>
        <v>8.7138195016317415</v>
      </c>
      <c r="D18" s="5">
        <f t="shared" si="4"/>
        <v>8.7351694269069959</v>
      </c>
      <c r="E18" s="5">
        <f t="shared" si="4"/>
        <v>9.0340683807606634</v>
      </c>
      <c r="F18" s="5">
        <f t="shared" si="4"/>
        <v>9.1133681032116396</v>
      </c>
      <c r="G18" s="5">
        <f t="shared" si="4"/>
        <v>9.2902674840638042</v>
      </c>
      <c r="H18" s="5">
        <f t="shared" si="4"/>
        <v>9.4366669716655895</v>
      </c>
      <c r="I18" s="5">
        <f t="shared" si="4"/>
        <v>9.8941653704212005</v>
      </c>
      <c r="J18" s="5">
        <f t="shared" si="4"/>
        <v>9.9033153383963111</v>
      </c>
      <c r="K18" s="5">
        <f t="shared" si="4"/>
        <v>9.8819654131210513</v>
      </c>
      <c r="L18" s="5">
        <f t="shared" si="4"/>
        <v>10.336413822551616</v>
      </c>
      <c r="M18" s="5">
        <f t="shared" si="4"/>
        <v>10.327363700155589</v>
      </c>
      <c r="N18" s="5">
        <f t="shared" si="4"/>
        <v>10.620252005979799</v>
      </c>
      <c r="O18" s="5">
        <f t="shared" si="4"/>
        <v>10.525673490557395</v>
      </c>
      <c r="P18" s="5">
        <f t="shared" si="4"/>
        <v>11.59044451902248</v>
      </c>
    </row>
  </sheetData>
  <mergeCells count="7">
    <mergeCell ref="C14:P14"/>
    <mergeCell ref="B8:P8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42578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ht="19.5" customHeight="1" x14ac:dyDescent="0.25">
      <c r="A7" s="16" t="s">
        <v>26</v>
      </c>
      <c r="B7" s="17" t="s">
        <v>35</v>
      </c>
      <c r="C7" s="18">
        <v>4004.9</v>
      </c>
      <c r="D7" s="18">
        <v>4004.9</v>
      </c>
      <c r="E7" s="18">
        <v>4005</v>
      </c>
      <c r="F7" s="18">
        <v>4005</v>
      </c>
      <c r="G7" s="18">
        <v>4005</v>
      </c>
      <c r="H7" s="18">
        <v>4005</v>
      </c>
      <c r="I7" s="18">
        <v>4005</v>
      </c>
      <c r="J7" s="18">
        <v>4005</v>
      </c>
      <c r="K7" s="18">
        <v>4005</v>
      </c>
      <c r="L7" s="18">
        <v>4005</v>
      </c>
      <c r="M7" s="18">
        <v>4006.2</v>
      </c>
      <c r="N7" s="18">
        <v>4006.2</v>
      </c>
      <c r="O7" s="18">
        <v>4006.2</v>
      </c>
      <c r="P7" s="18">
        <v>4006.2</v>
      </c>
    </row>
    <row r="8" spans="1:16" ht="19.5" customHeight="1" x14ac:dyDescent="0.25">
      <c r="A8" s="21" t="s">
        <v>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ht="19.5" customHeight="1" x14ac:dyDescent="0.25">
      <c r="A9" s="19" t="s">
        <v>30</v>
      </c>
      <c r="B9" s="3" t="s">
        <v>35</v>
      </c>
      <c r="C9" s="4">
        <v>1566.9</v>
      </c>
      <c r="D9" s="4">
        <v>1561.5</v>
      </c>
      <c r="E9" s="4">
        <v>1534.4</v>
      </c>
      <c r="F9" s="4">
        <v>1502.4</v>
      </c>
      <c r="G9" s="4">
        <v>1490</v>
      </c>
      <c r="H9" s="4">
        <v>1474.3</v>
      </c>
      <c r="I9" s="4">
        <v>1467.2</v>
      </c>
      <c r="J9" s="4">
        <v>1454.8</v>
      </c>
      <c r="K9" s="4">
        <v>1435.4</v>
      </c>
      <c r="L9" s="4">
        <v>1425.2</v>
      </c>
      <c r="M9" s="4">
        <v>1371.1</v>
      </c>
      <c r="N9" s="4">
        <v>1342.7</v>
      </c>
      <c r="O9" s="4">
        <v>1334.7</v>
      </c>
      <c r="P9" s="4">
        <v>1330</v>
      </c>
    </row>
    <row r="10" spans="1:16" ht="19.5" customHeight="1" x14ac:dyDescent="0.25">
      <c r="A10" s="19" t="s">
        <v>31</v>
      </c>
      <c r="B10" s="3" t="s">
        <v>35</v>
      </c>
      <c r="C10" s="4">
        <v>1666.8</v>
      </c>
      <c r="D10" s="4">
        <v>1668.6</v>
      </c>
      <c r="E10" s="4">
        <v>1668.5</v>
      </c>
      <c r="F10" s="4">
        <v>1671.3</v>
      </c>
      <c r="G10" s="4">
        <v>1679.8</v>
      </c>
      <c r="H10" s="4">
        <v>1719.6</v>
      </c>
      <c r="I10" s="4">
        <v>1723.8</v>
      </c>
      <c r="J10" s="4">
        <v>1718.5</v>
      </c>
      <c r="K10" s="4">
        <v>1722.6</v>
      </c>
      <c r="L10" s="4">
        <v>1724.4</v>
      </c>
      <c r="M10" s="4">
        <v>1727.5</v>
      </c>
      <c r="N10" s="4">
        <v>1746.6</v>
      </c>
      <c r="O10" s="4">
        <v>1755.4</v>
      </c>
      <c r="P10" s="4">
        <v>1761.4</v>
      </c>
    </row>
    <row r="11" spans="1:16" ht="47.25" x14ac:dyDescent="0.25">
      <c r="A11" s="19" t="s">
        <v>38</v>
      </c>
      <c r="B11" s="3" t="s">
        <v>35</v>
      </c>
      <c r="C11" s="4">
        <f>198.2+142.1</f>
        <v>340.29999999999995</v>
      </c>
      <c r="D11" s="4">
        <f>197.7+142.2</f>
        <v>339.9</v>
      </c>
      <c r="E11" s="4">
        <f>193+142.3</f>
        <v>335.3</v>
      </c>
      <c r="F11" s="4">
        <f>191.1+142.1</f>
        <v>333.2</v>
      </c>
      <c r="G11" s="4">
        <f>191.1+141.8</f>
        <v>332.9</v>
      </c>
      <c r="H11" s="4">
        <f>180.8+141.2</f>
        <v>322</v>
      </c>
      <c r="I11" s="4">
        <f>179.1+141.3</f>
        <v>320.39999999999998</v>
      </c>
      <c r="J11" s="4">
        <f>185.5+140</f>
        <v>325.5</v>
      </c>
      <c r="K11" s="4">
        <f>188.8+140.4</f>
        <v>329.20000000000005</v>
      </c>
      <c r="L11" s="4">
        <v>329.4</v>
      </c>
      <c r="M11" s="4">
        <v>330.1</v>
      </c>
      <c r="N11" s="4">
        <v>327.7</v>
      </c>
      <c r="O11" s="4">
        <v>326.89999999999998</v>
      </c>
      <c r="P11" s="4">
        <v>321.89999999999998</v>
      </c>
    </row>
    <row r="12" spans="1:16" ht="20.100000000000001" customHeight="1" thickBot="1" x14ac:dyDescent="0.3">
      <c r="A12" s="24" t="s">
        <v>32</v>
      </c>
      <c r="B12" s="25" t="s">
        <v>35</v>
      </c>
      <c r="C12" s="26">
        <f t="shared" ref="C12:P12" si="0">C7-C9-C10-C11</f>
        <v>430.90000000000009</v>
      </c>
      <c r="D12" s="26">
        <f t="shared" si="0"/>
        <v>434.9000000000002</v>
      </c>
      <c r="E12" s="26">
        <f t="shared" si="0"/>
        <v>466.7999999999999</v>
      </c>
      <c r="F12" s="26">
        <f t="shared" si="0"/>
        <v>498.09999999999997</v>
      </c>
      <c r="G12" s="26">
        <f t="shared" si="0"/>
        <v>502.30000000000007</v>
      </c>
      <c r="H12" s="26">
        <f t="shared" si="0"/>
        <v>489.09999999999991</v>
      </c>
      <c r="I12" s="26">
        <f t="shared" si="0"/>
        <v>493.60000000000025</v>
      </c>
      <c r="J12" s="26">
        <f t="shared" si="0"/>
        <v>506.19999999999982</v>
      </c>
      <c r="K12" s="26">
        <f t="shared" si="0"/>
        <v>517.79999999999995</v>
      </c>
      <c r="L12" s="26">
        <f t="shared" si="0"/>
        <v>526.00000000000011</v>
      </c>
      <c r="M12" s="26">
        <f t="shared" si="0"/>
        <v>577.49999999999989</v>
      </c>
      <c r="N12" s="26">
        <f t="shared" si="0"/>
        <v>589.20000000000005</v>
      </c>
      <c r="O12" s="26">
        <f t="shared" si="0"/>
        <v>589.19999999999993</v>
      </c>
      <c r="P12" s="26">
        <f t="shared" si="0"/>
        <v>592.89999999999975</v>
      </c>
    </row>
    <row r="13" spans="1:16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1" t="s">
        <v>33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ht="31.5" customHeight="1" x14ac:dyDescent="0.25">
      <c r="A15" s="19" t="s">
        <v>30</v>
      </c>
      <c r="B15" s="3" t="s">
        <v>34</v>
      </c>
      <c r="C15" s="5">
        <f t="shared" ref="C15:P15" si="1">C9/C7*100</f>
        <v>39.124572398811459</v>
      </c>
      <c r="D15" s="5">
        <f t="shared" si="1"/>
        <v>38.98973757147494</v>
      </c>
      <c r="E15" s="5">
        <f t="shared" si="1"/>
        <v>38.312109862671662</v>
      </c>
      <c r="F15" s="5">
        <f t="shared" si="1"/>
        <v>37.513108614232209</v>
      </c>
      <c r="G15" s="5">
        <f t="shared" si="1"/>
        <v>37.203495630461923</v>
      </c>
      <c r="H15" s="5">
        <f t="shared" si="1"/>
        <v>36.811485642946316</v>
      </c>
      <c r="I15" s="5">
        <f t="shared" si="1"/>
        <v>36.634207240948811</v>
      </c>
      <c r="J15" s="5">
        <f t="shared" si="1"/>
        <v>36.324594257178525</v>
      </c>
      <c r="K15" s="5">
        <f t="shared" si="1"/>
        <v>35.840199750312109</v>
      </c>
      <c r="L15" s="5">
        <f t="shared" si="1"/>
        <v>35.585518102372035</v>
      </c>
      <c r="M15" s="5">
        <f t="shared" si="1"/>
        <v>34.224452099246164</v>
      </c>
      <c r="N15" s="5">
        <f t="shared" si="1"/>
        <v>33.51555089611103</v>
      </c>
      <c r="O15" s="5">
        <f t="shared" si="1"/>
        <v>33.315860416354653</v>
      </c>
      <c r="P15" s="5">
        <f t="shared" si="1"/>
        <v>33.198542259497785</v>
      </c>
    </row>
    <row r="16" spans="1:16" ht="31.5" customHeight="1" x14ac:dyDescent="0.25">
      <c r="A16" s="19" t="s">
        <v>31</v>
      </c>
      <c r="B16" s="3" t="s">
        <v>34</v>
      </c>
      <c r="C16" s="5">
        <f t="shared" ref="C16:P16" si="2">C10/C7*100</f>
        <v>41.619016704536939</v>
      </c>
      <c r="D16" s="5">
        <f t="shared" si="2"/>
        <v>41.663961646982443</v>
      </c>
      <c r="E16" s="5">
        <f t="shared" si="2"/>
        <v>41.660424469413229</v>
      </c>
      <c r="F16" s="5">
        <f t="shared" si="2"/>
        <v>41.730337078651687</v>
      </c>
      <c r="G16" s="5">
        <f t="shared" si="2"/>
        <v>41.942571785268413</v>
      </c>
      <c r="H16" s="5">
        <f t="shared" si="2"/>
        <v>42.936329588014978</v>
      </c>
      <c r="I16" s="5">
        <f t="shared" si="2"/>
        <v>43.041198501872657</v>
      </c>
      <c r="J16" s="5">
        <f t="shared" si="2"/>
        <v>42.908863920099876</v>
      </c>
      <c r="K16" s="5">
        <f t="shared" si="2"/>
        <v>43.011235955056179</v>
      </c>
      <c r="L16" s="5">
        <f t="shared" si="2"/>
        <v>43.056179775280903</v>
      </c>
      <c r="M16" s="5">
        <f t="shared" si="2"/>
        <v>43.120662972392793</v>
      </c>
      <c r="N16" s="5">
        <f t="shared" si="2"/>
        <v>43.597423992811137</v>
      </c>
      <c r="O16" s="5">
        <f t="shared" si="2"/>
        <v>43.817083520543157</v>
      </c>
      <c r="P16" s="5">
        <f t="shared" si="2"/>
        <v>43.966851380360445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8.4970910634472769</v>
      </c>
      <c r="D17" s="5">
        <f t="shared" si="3"/>
        <v>8.4871032984593864</v>
      </c>
      <c r="E17" s="5">
        <f t="shared" si="3"/>
        <v>8.3720349563046188</v>
      </c>
      <c r="F17" s="5">
        <f t="shared" si="3"/>
        <v>8.3196004993757811</v>
      </c>
      <c r="G17" s="5">
        <f t="shared" si="3"/>
        <v>8.3121098626716599</v>
      </c>
      <c r="H17" s="5">
        <f t="shared" si="3"/>
        <v>8.0399500624219726</v>
      </c>
      <c r="I17" s="5">
        <f t="shared" si="3"/>
        <v>7.9999999999999991</v>
      </c>
      <c r="J17" s="5">
        <f t="shared" si="3"/>
        <v>8.1273408239700373</v>
      </c>
      <c r="K17" s="5">
        <f t="shared" si="3"/>
        <v>8.2197253433208495</v>
      </c>
      <c r="L17" s="5">
        <f t="shared" si="3"/>
        <v>8.2247191011235952</v>
      </c>
      <c r="M17" s="5">
        <f t="shared" si="3"/>
        <v>8.2397284209475323</v>
      </c>
      <c r="N17" s="5">
        <f t="shared" si="3"/>
        <v>8.1798212770206185</v>
      </c>
      <c r="O17" s="5">
        <f t="shared" si="3"/>
        <v>8.1598522290449793</v>
      </c>
      <c r="P17" s="5">
        <f t="shared" si="3"/>
        <v>8.0350456791972444</v>
      </c>
    </row>
    <row r="18" spans="1:16" ht="31.5" customHeight="1" x14ac:dyDescent="0.25">
      <c r="A18" s="19" t="s">
        <v>32</v>
      </c>
      <c r="B18" s="3" t="s">
        <v>34</v>
      </c>
      <c r="C18" s="5">
        <f t="shared" ref="C18:P18" si="4">C12/C7*100</f>
        <v>10.759319833204326</v>
      </c>
      <c r="D18" s="5">
        <f t="shared" si="4"/>
        <v>10.859197483083229</v>
      </c>
      <c r="E18" s="5">
        <f t="shared" si="4"/>
        <v>11.655430711610485</v>
      </c>
      <c r="F18" s="5">
        <f t="shared" si="4"/>
        <v>12.436953807740323</v>
      </c>
      <c r="G18" s="5">
        <f t="shared" si="4"/>
        <v>12.541822721598002</v>
      </c>
      <c r="H18" s="5">
        <f t="shared" si="4"/>
        <v>12.212234706616726</v>
      </c>
      <c r="I18" s="5">
        <f t="shared" si="4"/>
        <v>12.324594257178532</v>
      </c>
      <c r="J18" s="5">
        <f t="shared" si="4"/>
        <v>12.639200998751557</v>
      </c>
      <c r="K18" s="5">
        <f t="shared" si="4"/>
        <v>12.928838951310862</v>
      </c>
      <c r="L18" s="5">
        <f t="shared" si="4"/>
        <v>13.133583021223474</v>
      </c>
      <c r="M18" s="5">
        <f t="shared" si="4"/>
        <v>14.415156507413506</v>
      </c>
      <c r="N18" s="5">
        <f t="shared" si="4"/>
        <v>14.707203834057214</v>
      </c>
      <c r="O18" s="5">
        <f t="shared" si="4"/>
        <v>14.707203834057211</v>
      </c>
      <c r="P18" s="5">
        <f t="shared" si="4"/>
        <v>14.799560680944529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42578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ht="19.5" customHeight="1" x14ac:dyDescent="0.25">
      <c r="A7" s="16" t="s">
        <v>26</v>
      </c>
      <c r="B7" s="17" t="s">
        <v>35</v>
      </c>
      <c r="C7" s="18">
        <v>4037.2</v>
      </c>
      <c r="D7" s="18">
        <v>4037.2</v>
      </c>
      <c r="E7" s="18">
        <v>4037.2</v>
      </c>
      <c r="F7" s="18">
        <v>4037.2</v>
      </c>
      <c r="G7" s="18">
        <v>4037.2</v>
      </c>
      <c r="H7" s="18">
        <v>4037.2</v>
      </c>
      <c r="I7" s="18">
        <v>4037.2</v>
      </c>
      <c r="J7" s="18">
        <v>4037.2</v>
      </c>
      <c r="K7" s="18">
        <v>4037.2</v>
      </c>
      <c r="L7" s="18">
        <v>4037.2</v>
      </c>
      <c r="M7" s="18">
        <v>4038.2</v>
      </c>
      <c r="N7" s="18">
        <v>4038.2</v>
      </c>
      <c r="O7" s="18">
        <v>4038.2</v>
      </c>
      <c r="P7" s="18">
        <v>4038.2</v>
      </c>
    </row>
    <row r="8" spans="1:16" ht="19.5" customHeight="1" x14ac:dyDescent="0.25">
      <c r="A8" s="21" t="s">
        <v>33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</row>
    <row r="9" spans="1:16" ht="19.5" customHeight="1" x14ac:dyDescent="0.25">
      <c r="A9" s="19" t="s">
        <v>30</v>
      </c>
      <c r="B9" s="3" t="s">
        <v>35</v>
      </c>
      <c r="C9" s="4">
        <v>1383.9</v>
      </c>
      <c r="D9" s="4">
        <v>1381.7</v>
      </c>
      <c r="E9" s="4">
        <v>1361.9</v>
      </c>
      <c r="F9" s="4">
        <v>1354.2</v>
      </c>
      <c r="G9" s="4">
        <v>1346.7</v>
      </c>
      <c r="H9" s="4">
        <v>1330.4</v>
      </c>
      <c r="I9" s="4">
        <v>1323.8</v>
      </c>
      <c r="J9" s="4">
        <v>1322.7</v>
      </c>
      <c r="K9" s="4">
        <v>1311</v>
      </c>
      <c r="L9" s="4">
        <v>1296.7</v>
      </c>
      <c r="M9" s="4">
        <v>1291.4000000000001</v>
      </c>
      <c r="N9" s="4">
        <v>1270</v>
      </c>
      <c r="O9" s="4">
        <v>1268.5</v>
      </c>
      <c r="P9" s="4">
        <v>1259.8</v>
      </c>
    </row>
    <row r="10" spans="1:16" ht="19.5" customHeight="1" x14ac:dyDescent="0.25">
      <c r="A10" s="19" t="s">
        <v>31</v>
      </c>
      <c r="B10" s="3" t="s">
        <v>35</v>
      </c>
      <c r="C10" s="4">
        <v>2014.4</v>
      </c>
      <c r="D10" s="4">
        <v>2015.6</v>
      </c>
      <c r="E10" s="4">
        <v>2018.6</v>
      </c>
      <c r="F10" s="4">
        <v>2023.5</v>
      </c>
      <c r="G10" s="4">
        <v>2029.9</v>
      </c>
      <c r="H10" s="4">
        <v>2054.1</v>
      </c>
      <c r="I10" s="4">
        <v>2069.3000000000002</v>
      </c>
      <c r="J10" s="4">
        <v>2071.1999999999998</v>
      </c>
      <c r="K10" s="4">
        <v>2071</v>
      </c>
      <c r="L10" s="4">
        <v>2072.4</v>
      </c>
      <c r="M10" s="4">
        <v>2074.1999999999998</v>
      </c>
      <c r="N10" s="4">
        <v>2093.1999999999998</v>
      </c>
      <c r="O10" s="4">
        <v>2104.6</v>
      </c>
      <c r="P10" s="4">
        <v>2110.6999999999998</v>
      </c>
    </row>
    <row r="11" spans="1:16" ht="47.25" x14ac:dyDescent="0.25">
      <c r="A11" s="19" t="s">
        <v>38</v>
      </c>
      <c r="B11" s="3" t="s">
        <v>35</v>
      </c>
      <c r="C11" s="4">
        <f>181.5+80.2</f>
        <v>261.7</v>
      </c>
      <c r="D11" s="4">
        <f>182.7+80</f>
        <v>262.7</v>
      </c>
      <c r="E11" s="4">
        <f>185.2+79.9</f>
        <v>265.10000000000002</v>
      </c>
      <c r="F11" s="4">
        <f>185.4+79.9</f>
        <v>265.3</v>
      </c>
      <c r="G11" s="4">
        <f>181.8+75.6</f>
        <v>257.39999999999998</v>
      </c>
      <c r="H11" s="4">
        <f>177.8+75.1</f>
        <v>252.9</v>
      </c>
      <c r="I11" s="4">
        <f>172.3+74.4</f>
        <v>246.70000000000002</v>
      </c>
      <c r="J11" s="4">
        <f>171.2+74.6</f>
        <v>245.79999999999998</v>
      </c>
      <c r="K11" s="4">
        <f>170.8+74.3</f>
        <v>245.10000000000002</v>
      </c>
      <c r="L11" s="4">
        <v>241.6</v>
      </c>
      <c r="M11" s="4">
        <v>241.2</v>
      </c>
      <c r="N11" s="4">
        <v>227.1</v>
      </c>
      <c r="O11" s="4">
        <v>223.1</v>
      </c>
      <c r="P11" s="4">
        <v>223.6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P12" si="0">C7-C9-C10-C11</f>
        <v>377.19999999999965</v>
      </c>
      <c r="D12" s="26">
        <f t="shared" si="0"/>
        <v>377.2000000000001</v>
      </c>
      <c r="E12" s="26">
        <f t="shared" si="0"/>
        <v>391.5999999999998</v>
      </c>
      <c r="F12" s="26">
        <f t="shared" si="0"/>
        <v>394.2</v>
      </c>
      <c r="G12" s="26">
        <f t="shared" si="0"/>
        <v>403.19999999999993</v>
      </c>
      <c r="H12" s="26">
        <f t="shared" si="0"/>
        <v>399.79999999999984</v>
      </c>
      <c r="I12" s="26">
        <f t="shared" si="0"/>
        <v>397.39999999999941</v>
      </c>
      <c r="J12" s="26">
        <f t="shared" si="0"/>
        <v>397.50000000000023</v>
      </c>
      <c r="K12" s="26">
        <f t="shared" si="0"/>
        <v>410.0999999999998</v>
      </c>
      <c r="L12" s="26">
        <f t="shared" si="0"/>
        <v>426.49999999999989</v>
      </c>
      <c r="M12" s="26">
        <f t="shared" si="0"/>
        <v>431.39999999999992</v>
      </c>
      <c r="N12" s="26">
        <f t="shared" si="0"/>
        <v>447.9</v>
      </c>
      <c r="O12" s="26">
        <f t="shared" si="0"/>
        <v>441.99999999999989</v>
      </c>
      <c r="P12" s="26">
        <f t="shared" si="0"/>
        <v>444.0999999999998</v>
      </c>
    </row>
    <row r="13" spans="1:16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1" t="s">
        <v>33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1:16" ht="31.5" customHeight="1" x14ac:dyDescent="0.25">
      <c r="A15" s="19" t="s">
        <v>30</v>
      </c>
      <c r="B15" s="3" t="s">
        <v>34</v>
      </c>
      <c r="C15" s="5">
        <f t="shared" ref="C15:P15" si="1">C9/C7*100</f>
        <v>34.27870801545626</v>
      </c>
      <c r="D15" s="5">
        <f t="shared" si="1"/>
        <v>34.224214802338253</v>
      </c>
      <c r="E15" s="5">
        <f t="shared" si="1"/>
        <v>33.733775884276234</v>
      </c>
      <c r="F15" s="5">
        <f t="shared" si="1"/>
        <v>33.543049638363229</v>
      </c>
      <c r="G15" s="5">
        <f t="shared" si="1"/>
        <v>33.357277320915493</v>
      </c>
      <c r="H15" s="5">
        <f t="shared" si="1"/>
        <v>32.953532150995748</v>
      </c>
      <c r="I15" s="5">
        <f t="shared" si="1"/>
        <v>32.790052511641733</v>
      </c>
      <c r="J15" s="5">
        <f t="shared" si="1"/>
        <v>32.762805905082729</v>
      </c>
      <c r="K15" s="5">
        <f t="shared" si="1"/>
        <v>32.473001089864262</v>
      </c>
      <c r="L15" s="5">
        <f t="shared" si="1"/>
        <v>32.118795204597248</v>
      </c>
      <c r="M15" s="5">
        <f t="shared" si="1"/>
        <v>31.979594869001044</v>
      </c>
      <c r="N15" s="5">
        <f t="shared" si="1"/>
        <v>31.449655787231933</v>
      </c>
      <c r="O15" s="5">
        <f t="shared" si="1"/>
        <v>31.412510524491111</v>
      </c>
      <c r="P15" s="5">
        <f t="shared" si="1"/>
        <v>31.197068000594324</v>
      </c>
    </row>
    <row r="16" spans="1:16" ht="31.5" customHeight="1" x14ac:dyDescent="0.25">
      <c r="A16" s="19" t="s">
        <v>31</v>
      </c>
      <c r="B16" s="3" t="s">
        <v>34</v>
      </c>
      <c r="C16" s="5">
        <f t="shared" ref="C16:P16" si="2">C10/C7*100</f>
        <v>49.895967502229269</v>
      </c>
      <c r="D16" s="5">
        <f t="shared" si="2"/>
        <v>49.925691073020907</v>
      </c>
      <c r="E16" s="5">
        <f t="shared" si="2"/>
        <v>50</v>
      </c>
      <c r="F16" s="5">
        <f t="shared" si="2"/>
        <v>50.121371247399196</v>
      </c>
      <c r="G16" s="5">
        <f t="shared" si="2"/>
        <v>50.279896958287928</v>
      </c>
      <c r="H16" s="5">
        <f t="shared" si="2"/>
        <v>50.879322302585948</v>
      </c>
      <c r="I16" s="5">
        <f t="shared" si="2"/>
        <v>51.255820865946703</v>
      </c>
      <c r="J16" s="5">
        <f t="shared" si="2"/>
        <v>51.302883186366785</v>
      </c>
      <c r="K16" s="5">
        <f t="shared" si="2"/>
        <v>51.297929257901522</v>
      </c>
      <c r="L16" s="5">
        <f t="shared" si="2"/>
        <v>51.33260675715843</v>
      </c>
      <c r="M16" s="5">
        <f t="shared" si="2"/>
        <v>51.364469318012972</v>
      </c>
      <c r="N16" s="5">
        <f t="shared" si="2"/>
        <v>51.834975979396759</v>
      </c>
      <c r="O16" s="5">
        <f t="shared" si="2"/>
        <v>52.117279976227024</v>
      </c>
      <c r="P16" s="5">
        <f t="shared" si="2"/>
        <v>52.268337378039718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6.4822153968096705</v>
      </c>
      <c r="D17" s="5">
        <f t="shared" si="3"/>
        <v>6.5069850391360342</v>
      </c>
      <c r="E17" s="5">
        <f t="shared" si="3"/>
        <v>6.5664321807193113</v>
      </c>
      <c r="F17" s="5">
        <f t="shared" si="3"/>
        <v>6.5713861091845835</v>
      </c>
      <c r="G17" s="5">
        <f t="shared" si="3"/>
        <v>6.3757059348063017</v>
      </c>
      <c r="H17" s="5">
        <f t="shared" si="3"/>
        <v>6.2642425443376597</v>
      </c>
      <c r="I17" s="5">
        <f t="shared" si="3"/>
        <v>6.1106707619141982</v>
      </c>
      <c r="J17" s="5">
        <f t="shared" si="3"/>
        <v>6.0883780838204693</v>
      </c>
      <c r="K17" s="5">
        <f t="shared" si="3"/>
        <v>6.0710393341920152</v>
      </c>
      <c r="L17" s="5">
        <f t="shared" si="3"/>
        <v>5.9843455860497379</v>
      </c>
      <c r="M17" s="5">
        <f t="shared" si="3"/>
        <v>5.9729582487246793</v>
      </c>
      <c r="N17" s="5">
        <f t="shared" si="3"/>
        <v>5.6237927789609232</v>
      </c>
      <c r="O17" s="5">
        <f t="shared" si="3"/>
        <v>5.52473874498539</v>
      </c>
      <c r="P17" s="5">
        <f t="shared" si="3"/>
        <v>5.5371204992323317</v>
      </c>
    </row>
    <row r="18" spans="1:16" ht="31.5" customHeight="1" x14ac:dyDescent="0.25">
      <c r="A18" s="19" t="s">
        <v>32</v>
      </c>
      <c r="B18" s="3" t="s">
        <v>34</v>
      </c>
      <c r="C18" s="5">
        <f t="shared" ref="C18:P18" si="4">C12/C7*100</f>
        <v>9.3431090855047962</v>
      </c>
      <c r="D18" s="5">
        <f t="shared" si="4"/>
        <v>9.3431090855048087</v>
      </c>
      <c r="E18" s="5">
        <f t="shared" si="4"/>
        <v>9.6997919350044537</v>
      </c>
      <c r="F18" s="5">
        <f t="shared" si="4"/>
        <v>9.7641930050530075</v>
      </c>
      <c r="G18" s="5">
        <f t="shared" si="4"/>
        <v>9.9871197859902896</v>
      </c>
      <c r="H18" s="5">
        <f t="shared" si="4"/>
        <v>9.9029030020806452</v>
      </c>
      <c r="I18" s="5">
        <f t="shared" si="4"/>
        <v>9.843455860497361</v>
      </c>
      <c r="J18" s="5">
        <f t="shared" si="4"/>
        <v>9.8459328247300171</v>
      </c>
      <c r="K18" s="5">
        <f t="shared" si="4"/>
        <v>10.158030318042204</v>
      </c>
      <c r="L18" s="5">
        <f t="shared" si="4"/>
        <v>10.564252452194587</v>
      </c>
      <c r="M18" s="5">
        <f t="shared" si="4"/>
        <v>10.682977564261304</v>
      </c>
      <c r="N18" s="5">
        <f t="shared" si="4"/>
        <v>11.09157545441038</v>
      </c>
      <c r="O18" s="5">
        <f t="shared" si="4"/>
        <v>10.945470754296466</v>
      </c>
      <c r="P18" s="5">
        <f t="shared" si="4"/>
        <v>10.997474122133619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42578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s="20" customFormat="1" ht="19.5" customHeight="1" x14ac:dyDescent="0.25">
      <c r="A7" s="16" t="s">
        <v>26</v>
      </c>
      <c r="B7" s="17" t="s">
        <v>35</v>
      </c>
      <c r="C7" s="18">
        <v>2512.6999999999998</v>
      </c>
      <c r="D7" s="18">
        <v>2512.6999999999998</v>
      </c>
      <c r="E7" s="18">
        <v>2512.6999999999998</v>
      </c>
      <c r="F7" s="18">
        <v>2512.6999999999998</v>
      </c>
      <c r="G7" s="18">
        <v>2512.6999999999998</v>
      </c>
      <c r="H7" s="18">
        <v>2512.6999999999998</v>
      </c>
      <c r="I7" s="18">
        <v>2512.6999999999998</v>
      </c>
      <c r="J7" s="18">
        <v>2512.6999999999998</v>
      </c>
      <c r="K7" s="18">
        <v>2512.6999999999998</v>
      </c>
      <c r="L7" s="18">
        <v>2512.6999999999998</v>
      </c>
      <c r="M7" s="18">
        <v>2513.1999999999998</v>
      </c>
      <c r="N7" s="18">
        <v>2513.1999999999998</v>
      </c>
      <c r="O7" s="18">
        <v>2513.1999999999998</v>
      </c>
      <c r="P7" s="18">
        <v>2513.1999999999998</v>
      </c>
    </row>
    <row r="8" spans="1:16" ht="19.5" customHeight="1" x14ac:dyDescent="0.25">
      <c r="A8" s="21" t="s">
        <v>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ht="19.5" customHeight="1" x14ac:dyDescent="0.25">
      <c r="A9" s="19" t="s">
        <v>30</v>
      </c>
      <c r="B9" s="3" t="s">
        <v>35</v>
      </c>
      <c r="C9" s="4">
        <v>1257.5999999999999</v>
      </c>
      <c r="D9" s="4">
        <v>1248.5</v>
      </c>
      <c r="E9" s="4">
        <v>1246.2</v>
      </c>
      <c r="F9" s="4">
        <v>1243</v>
      </c>
      <c r="G9" s="4">
        <v>1236.5</v>
      </c>
      <c r="H9" s="4">
        <v>1233</v>
      </c>
      <c r="I9" s="4">
        <v>1230.8</v>
      </c>
      <c r="J9" s="4">
        <v>1218.2</v>
      </c>
      <c r="K9" s="4">
        <v>1217.8</v>
      </c>
      <c r="L9" s="4">
        <v>1214.3</v>
      </c>
      <c r="M9" s="4">
        <v>1213.5999999999999</v>
      </c>
      <c r="N9" s="4">
        <v>1206.2</v>
      </c>
      <c r="O9" s="4">
        <v>1193.4000000000001</v>
      </c>
      <c r="P9" s="4">
        <v>1194.5</v>
      </c>
    </row>
    <row r="10" spans="1:16" ht="19.5" customHeight="1" x14ac:dyDescent="0.25">
      <c r="A10" s="19" t="s">
        <v>31</v>
      </c>
      <c r="B10" s="3" t="s">
        <v>35</v>
      </c>
      <c r="C10" s="4">
        <v>915.2</v>
      </c>
      <c r="D10" s="4">
        <v>918.9</v>
      </c>
      <c r="E10" s="4">
        <v>919.8</v>
      </c>
      <c r="F10" s="4">
        <v>922.7</v>
      </c>
      <c r="G10" s="4">
        <v>922.8</v>
      </c>
      <c r="H10" s="4">
        <v>922.4</v>
      </c>
      <c r="I10" s="4">
        <v>923.7</v>
      </c>
      <c r="J10" s="4">
        <v>928.4</v>
      </c>
      <c r="K10" s="4">
        <v>934.5</v>
      </c>
      <c r="L10" s="4">
        <v>939.6</v>
      </c>
      <c r="M10" s="4">
        <v>941.4</v>
      </c>
      <c r="N10" s="4">
        <v>947.1</v>
      </c>
      <c r="O10" s="4">
        <v>953.5</v>
      </c>
      <c r="P10" s="4">
        <v>953.8</v>
      </c>
    </row>
    <row r="11" spans="1:16" ht="47.25" x14ac:dyDescent="0.25">
      <c r="A11" s="19" t="s">
        <v>38</v>
      </c>
      <c r="B11" s="3" t="s">
        <v>35</v>
      </c>
      <c r="C11" s="4">
        <f>76.3+34.6</f>
        <v>110.9</v>
      </c>
      <c r="D11" s="4">
        <f>76.1+34.5</f>
        <v>110.6</v>
      </c>
      <c r="E11" s="4">
        <f>75.1+35.6</f>
        <v>110.69999999999999</v>
      </c>
      <c r="F11" s="4">
        <f>74.6+35.6</f>
        <v>110.19999999999999</v>
      </c>
      <c r="G11" s="4">
        <f>74.6+35.3</f>
        <v>109.89999999999999</v>
      </c>
      <c r="H11" s="4">
        <f>72.3+34.5</f>
        <v>106.8</v>
      </c>
      <c r="I11" s="4">
        <f>67.3+34.2</f>
        <v>101.5</v>
      </c>
      <c r="J11" s="4">
        <f>63.9+35</f>
        <v>98.9</v>
      </c>
      <c r="K11" s="4">
        <f>63+35.1</f>
        <v>98.1</v>
      </c>
      <c r="L11" s="4">
        <v>95.5</v>
      </c>
      <c r="M11" s="4">
        <v>96.6</v>
      </c>
      <c r="N11" s="4">
        <v>96.3</v>
      </c>
      <c r="O11" s="4">
        <v>95.1</v>
      </c>
      <c r="P11" s="4">
        <v>94.9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P12" si="0">C7-C9-C10-C11</f>
        <v>228.99999999999986</v>
      </c>
      <c r="D12" s="26">
        <f t="shared" si="0"/>
        <v>234.69999999999985</v>
      </c>
      <c r="E12" s="26">
        <f t="shared" si="0"/>
        <v>235.99999999999983</v>
      </c>
      <c r="F12" s="26">
        <f t="shared" si="0"/>
        <v>236.79999999999978</v>
      </c>
      <c r="G12" s="26">
        <f t="shared" si="0"/>
        <v>243.49999999999989</v>
      </c>
      <c r="H12" s="26">
        <f t="shared" si="0"/>
        <v>250.49999999999983</v>
      </c>
      <c r="I12" s="26">
        <f t="shared" si="0"/>
        <v>256.69999999999982</v>
      </c>
      <c r="J12" s="26">
        <f t="shared" si="0"/>
        <v>267.19999999999982</v>
      </c>
      <c r="K12" s="26">
        <f t="shared" si="0"/>
        <v>262.29999999999984</v>
      </c>
      <c r="L12" s="26">
        <f t="shared" si="0"/>
        <v>263.29999999999984</v>
      </c>
      <c r="M12" s="26">
        <f t="shared" si="0"/>
        <v>261.59999999999991</v>
      </c>
      <c r="N12" s="26">
        <f t="shared" si="0"/>
        <v>263.59999999999974</v>
      </c>
      <c r="O12" s="26">
        <f t="shared" si="0"/>
        <v>271.1999999999997</v>
      </c>
      <c r="P12" s="26">
        <f t="shared" si="0"/>
        <v>269.99999999999989</v>
      </c>
    </row>
    <row r="13" spans="1:16" s="20" customFormat="1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1" t="s">
        <v>33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ht="31.5" customHeight="1" x14ac:dyDescent="0.25">
      <c r="A15" s="19" t="s">
        <v>30</v>
      </c>
      <c r="B15" s="3" t="s">
        <v>34</v>
      </c>
      <c r="C15" s="5">
        <f t="shared" ref="C15:P15" si="1">C9/C7*100</f>
        <v>50.049747283798304</v>
      </c>
      <c r="D15" s="5">
        <f t="shared" si="1"/>
        <v>49.687587057746654</v>
      </c>
      <c r="E15" s="5">
        <f t="shared" si="1"/>
        <v>49.59605205555777</v>
      </c>
      <c r="F15" s="5">
        <f t="shared" si="1"/>
        <v>49.468699009034111</v>
      </c>
      <c r="G15" s="5">
        <f t="shared" si="1"/>
        <v>49.210013133282928</v>
      </c>
      <c r="H15" s="5">
        <f t="shared" si="1"/>
        <v>49.070720738647672</v>
      </c>
      <c r="I15" s="5">
        <f t="shared" si="1"/>
        <v>48.983165519162661</v>
      </c>
      <c r="J15" s="5">
        <f t="shared" si="1"/>
        <v>48.481712898475749</v>
      </c>
      <c r="K15" s="5">
        <f t="shared" si="1"/>
        <v>48.465793767660287</v>
      </c>
      <c r="L15" s="5">
        <f t="shared" si="1"/>
        <v>48.326501373025032</v>
      </c>
      <c r="M15" s="5">
        <f t="shared" si="1"/>
        <v>48.289033901002703</v>
      </c>
      <c r="N15" s="5">
        <f t="shared" si="1"/>
        <v>47.99458857233806</v>
      </c>
      <c r="O15" s="5">
        <f t="shared" si="1"/>
        <v>47.485277733566775</v>
      </c>
      <c r="P15" s="5">
        <f t="shared" si="1"/>
        <v>47.529046633773682</v>
      </c>
    </row>
    <row r="16" spans="1:16" ht="31.5" customHeight="1" x14ac:dyDescent="0.25">
      <c r="A16" s="19" t="s">
        <v>31</v>
      </c>
      <c r="B16" s="3" t="s">
        <v>34</v>
      </c>
      <c r="C16" s="5">
        <f t="shared" ref="C16:N16" si="2">C10/C7*100</f>
        <v>36.422971305766708</v>
      </c>
      <c r="D16" s="5">
        <f t="shared" si="2"/>
        <v>36.570223265809688</v>
      </c>
      <c r="E16" s="5">
        <f t="shared" si="2"/>
        <v>36.606041310144462</v>
      </c>
      <c r="F16" s="5">
        <f t="shared" si="2"/>
        <v>36.721455008556539</v>
      </c>
      <c r="G16" s="5">
        <f t="shared" si="2"/>
        <v>36.725434791260398</v>
      </c>
      <c r="H16" s="5">
        <f t="shared" si="2"/>
        <v>36.709515660444943</v>
      </c>
      <c r="I16" s="5">
        <f t="shared" si="2"/>
        <v>36.76125283559518</v>
      </c>
      <c r="J16" s="5">
        <f t="shared" si="2"/>
        <v>36.948302622676806</v>
      </c>
      <c r="K16" s="5">
        <f t="shared" si="2"/>
        <v>37.191069367612535</v>
      </c>
      <c r="L16" s="5">
        <f t="shared" si="2"/>
        <v>37.394038285509609</v>
      </c>
      <c r="M16" s="5">
        <f t="shared" si="2"/>
        <v>37.458220595257046</v>
      </c>
      <c r="N16" s="5">
        <f t="shared" si="2"/>
        <v>37.685023078147381</v>
      </c>
      <c r="O16" s="5">
        <f>O10/O7*100</f>
        <v>37.939678497533031</v>
      </c>
      <c r="P16" s="5">
        <f>P10/P7*100</f>
        <v>37.951615470316732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4.4135790185855859</v>
      </c>
      <c r="D17" s="5">
        <f t="shared" si="3"/>
        <v>4.4016396704739922</v>
      </c>
      <c r="E17" s="5">
        <f t="shared" si="3"/>
        <v>4.4056194531778567</v>
      </c>
      <c r="F17" s="5">
        <f t="shared" si="3"/>
        <v>4.3857205396585348</v>
      </c>
      <c r="G17" s="5">
        <f t="shared" si="3"/>
        <v>4.373781191546942</v>
      </c>
      <c r="H17" s="5">
        <f t="shared" si="3"/>
        <v>4.2504079277271467</v>
      </c>
      <c r="I17" s="5">
        <f t="shared" si="3"/>
        <v>4.0394794444223354</v>
      </c>
      <c r="J17" s="5">
        <f t="shared" si="3"/>
        <v>3.9360050941218616</v>
      </c>
      <c r="K17" s="5">
        <f t="shared" si="3"/>
        <v>3.9041668324909464</v>
      </c>
      <c r="L17" s="5">
        <f t="shared" si="3"/>
        <v>3.8006924821904731</v>
      </c>
      <c r="M17" s="5">
        <f t="shared" si="3"/>
        <v>3.843705236352061</v>
      </c>
      <c r="N17" s="5">
        <f t="shared" si="3"/>
        <v>3.8317682635683594</v>
      </c>
      <c r="O17" s="5">
        <f t="shared" si="3"/>
        <v>3.784020372433551</v>
      </c>
      <c r="P17" s="5">
        <f t="shared" si="3"/>
        <v>3.7760623905777502</v>
      </c>
    </row>
    <row r="18" spans="1:16" ht="31.5" customHeight="1" x14ac:dyDescent="0.25">
      <c r="A18" s="19" t="s">
        <v>32</v>
      </c>
      <c r="B18" s="3" t="s">
        <v>34</v>
      </c>
      <c r="C18" s="5">
        <f t="shared" ref="C18:P18" si="4">C12/C7*100</f>
        <v>9.1137023918494009</v>
      </c>
      <c r="D18" s="5">
        <f t="shared" si="4"/>
        <v>9.3405500059696678</v>
      </c>
      <c r="E18" s="5">
        <f t="shared" si="4"/>
        <v>9.3922871811199045</v>
      </c>
      <c r="F18" s="5">
        <f t="shared" si="4"/>
        <v>9.4241254427508174</v>
      </c>
      <c r="G18" s="5">
        <f t="shared" si="4"/>
        <v>9.6907708839097335</v>
      </c>
      <c r="H18" s="5">
        <f t="shared" si="4"/>
        <v>9.9693556731802389</v>
      </c>
      <c r="I18" s="5">
        <f t="shared" si="4"/>
        <v>10.216102200819829</v>
      </c>
      <c r="J18" s="5">
        <f t="shared" si="4"/>
        <v>10.633979384725588</v>
      </c>
      <c r="K18" s="5">
        <f t="shared" si="4"/>
        <v>10.438970032236234</v>
      </c>
      <c r="L18" s="5">
        <f t="shared" si="4"/>
        <v>10.478767859274878</v>
      </c>
      <c r="M18" s="5">
        <f t="shared" si="4"/>
        <v>10.409040267388187</v>
      </c>
      <c r="N18" s="5">
        <f t="shared" si="4"/>
        <v>10.488620085946195</v>
      </c>
      <c r="O18" s="5">
        <f t="shared" si="4"/>
        <v>10.791023396466645</v>
      </c>
      <c r="P18" s="5">
        <f t="shared" si="4"/>
        <v>10.743275505331844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A17" sqref="A17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5703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s="20" customFormat="1" ht="19.5" customHeight="1" x14ac:dyDescent="0.25">
      <c r="A7" s="16" t="s">
        <v>26</v>
      </c>
      <c r="B7" s="17" t="s">
        <v>35</v>
      </c>
      <c r="C7" s="18">
        <v>30.7</v>
      </c>
      <c r="D7" s="18">
        <v>30.7</v>
      </c>
      <c r="E7" s="18">
        <v>34.799999999999997</v>
      </c>
      <c r="F7" s="18">
        <v>34.799999999999997</v>
      </c>
      <c r="G7" s="18">
        <v>34.799999999999997</v>
      </c>
      <c r="H7" s="18">
        <v>34.799999999999997</v>
      </c>
      <c r="I7" s="18">
        <v>34.799999999999997</v>
      </c>
      <c r="J7" s="18">
        <v>34.799999999999997</v>
      </c>
      <c r="K7" s="18">
        <v>35</v>
      </c>
      <c r="L7" s="18">
        <v>35.299999999999997</v>
      </c>
      <c r="M7" s="18">
        <v>35.299999999999997</v>
      </c>
      <c r="N7" s="18">
        <v>35.299999999999997</v>
      </c>
      <c r="O7" s="18">
        <v>35.4</v>
      </c>
      <c r="P7" s="18">
        <v>35.4</v>
      </c>
    </row>
    <row r="8" spans="1:16" ht="19.5" customHeight="1" x14ac:dyDescent="0.25">
      <c r="A8" s="21" t="s">
        <v>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ht="19.5" customHeight="1" x14ac:dyDescent="0.25">
      <c r="A9" s="19" t="s">
        <v>30</v>
      </c>
      <c r="B9" s="3" t="s">
        <v>35</v>
      </c>
      <c r="C9" s="4">
        <v>3</v>
      </c>
      <c r="D9" s="4">
        <v>2.9</v>
      </c>
      <c r="E9" s="4">
        <v>2.8</v>
      </c>
      <c r="F9" s="4">
        <v>2.8</v>
      </c>
      <c r="G9" s="4">
        <v>2.8</v>
      </c>
      <c r="H9" s="4">
        <v>2.8</v>
      </c>
      <c r="I9" s="4">
        <v>2.8</v>
      </c>
      <c r="J9" s="4">
        <v>2.7</v>
      </c>
      <c r="K9" s="4">
        <v>2.7</v>
      </c>
      <c r="L9" s="4">
        <v>2.8</v>
      </c>
      <c r="M9" s="4">
        <v>2.8</v>
      </c>
      <c r="N9" s="4">
        <v>2.8</v>
      </c>
      <c r="O9" s="4">
        <v>1.5</v>
      </c>
      <c r="P9" s="4">
        <v>1.4</v>
      </c>
    </row>
    <row r="10" spans="1:16" ht="19.5" customHeight="1" x14ac:dyDescent="0.25">
      <c r="A10" s="19" t="s">
        <v>31</v>
      </c>
      <c r="B10" s="3" t="s">
        <v>35</v>
      </c>
      <c r="C10" s="4">
        <v>2.7</v>
      </c>
      <c r="D10" s="4">
        <v>2.7</v>
      </c>
      <c r="E10" s="4">
        <v>5.8</v>
      </c>
      <c r="F10" s="4">
        <v>5.8</v>
      </c>
      <c r="G10" s="4">
        <v>5.8</v>
      </c>
      <c r="H10" s="4">
        <v>5.8</v>
      </c>
      <c r="I10" s="4">
        <v>5.8</v>
      </c>
      <c r="J10" s="4">
        <v>5.7</v>
      </c>
      <c r="K10" s="4">
        <v>5.7</v>
      </c>
      <c r="L10" s="4">
        <v>5.9</v>
      </c>
      <c r="M10" s="4">
        <v>5.9</v>
      </c>
      <c r="N10" s="4">
        <v>5.9</v>
      </c>
      <c r="O10" s="4">
        <v>6.3</v>
      </c>
      <c r="P10" s="4">
        <v>6.3</v>
      </c>
    </row>
    <row r="11" spans="1:16" ht="47.25" x14ac:dyDescent="0.25">
      <c r="A11" s="19" t="s">
        <v>38</v>
      </c>
      <c r="B11" s="3" t="s">
        <v>35</v>
      </c>
      <c r="C11" s="4">
        <f>0+0.7</f>
        <v>0.7</v>
      </c>
      <c r="D11" s="4">
        <f t="shared" ref="D11:J11" si="0">0+0.8</f>
        <v>0.8</v>
      </c>
      <c r="E11" s="4">
        <f t="shared" si="0"/>
        <v>0.8</v>
      </c>
      <c r="F11" s="4">
        <f t="shared" si="0"/>
        <v>0.8</v>
      </c>
      <c r="G11" s="4">
        <f t="shared" si="0"/>
        <v>0.8</v>
      </c>
      <c r="H11" s="4">
        <f t="shared" si="0"/>
        <v>0.8</v>
      </c>
      <c r="I11" s="4">
        <f t="shared" si="0"/>
        <v>0.8</v>
      </c>
      <c r="J11" s="4">
        <f t="shared" si="0"/>
        <v>0.8</v>
      </c>
      <c r="K11" s="4">
        <f>0+0.8</f>
        <v>0.8</v>
      </c>
      <c r="L11" s="4">
        <v>0.8</v>
      </c>
      <c r="M11" s="4">
        <v>0.8</v>
      </c>
      <c r="N11" s="4">
        <v>0.8</v>
      </c>
      <c r="O11" s="4">
        <v>0.9</v>
      </c>
      <c r="P11" s="4">
        <v>0.9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P12" si="1">C7-C9-C10-C11</f>
        <v>24.3</v>
      </c>
      <c r="D12" s="26">
        <f t="shared" si="1"/>
        <v>24.3</v>
      </c>
      <c r="E12" s="26">
        <f t="shared" si="1"/>
        <v>25.399999999999995</v>
      </c>
      <c r="F12" s="26">
        <f t="shared" si="1"/>
        <v>25.399999999999995</v>
      </c>
      <c r="G12" s="26">
        <f t="shared" si="1"/>
        <v>25.399999999999995</v>
      </c>
      <c r="H12" s="26">
        <f t="shared" si="1"/>
        <v>25.399999999999995</v>
      </c>
      <c r="I12" s="26">
        <f t="shared" si="1"/>
        <v>25.399999999999995</v>
      </c>
      <c r="J12" s="26">
        <f t="shared" si="1"/>
        <v>25.599999999999994</v>
      </c>
      <c r="K12" s="26">
        <f t="shared" si="1"/>
        <v>25.799999999999997</v>
      </c>
      <c r="L12" s="26">
        <f t="shared" si="1"/>
        <v>25.8</v>
      </c>
      <c r="M12" s="26">
        <f t="shared" si="1"/>
        <v>25.8</v>
      </c>
      <c r="N12" s="26">
        <f t="shared" si="1"/>
        <v>25.8</v>
      </c>
      <c r="O12" s="26">
        <f t="shared" si="1"/>
        <v>26.7</v>
      </c>
      <c r="P12" s="26">
        <f t="shared" si="1"/>
        <v>26.8</v>
      </c>
    </row>
    <row r="13" spans="1:16" s="20" customFormat="1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1" t="s">
        <v>33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ht="31.5" x14ac:dyDescent="0.25">
      <c r="A15" s="19" t="s">
        <v>30</v>
      </c>
      <c r="B15" s="3" t="s">
        <v>34</v>
      </c>
      <c r="C15" s="5">
        <f t="shared" ref="C15:P15" si="2">C9/C7*100</f>
        <v>9.7719869706840399</v>
      </c>
      <c r="D15" s="5">
        <f t="shared" si="2"/>
        <v>9.4462540716612384</v>
      </c>
      <c r="E15" s="5">
        <f t="shared" si="2"/>
        <v>8.0459770114942533</v>
      </c>
      <c r="F15" s="5">
        <f t="shared" si="2"/>
        <v>8.0459770114942533</v>
      </c>
      <c r="G15" s="5">
        <f t="shared" si="2"/>
        <v>8.0459770114942533</v>
      </c>
      <c r="H15" s="5">
        <f t="shared" si="2"/>
        <v>8.0459770114942533</v>
      </c>
      <c r="I15" s="5">
        <f t="shared" si="2"/>
        <v>8.0459770114942533</v>
      </c>
      <c r="J15" s="5">
        <f t="shared" si="2"/>
        <v>7.7586206896551744</v>
      </c>
      <c r="K15" s="5">
        <f t="shared" si="2"/>
        <v>7.7142857142857153</v>
      </c>
      <c r="L15" s="5">
        <f t="shared" si="2"/>
        <v>7.9320113314447589</v>
      </c>
      <c r="M15" s="5">
        <f t="shared" si="2"/>
        <v>7.9320113314447589</v>
      </c>
      <c r="N15" s="5">
        <f t="shared" si="2"/>
        <v>7.9320113314447589</v>
      </c>
      <c r="O15" s="5">
        <f t="shared" si="2"/>
        <v>4.2372881355932206</v>
      </c>
      <c r="P15" s="5">
        <f t="shared" si="2"/>
        <v>3.9548022598870052</v>
      </c>
    </row>
    <row r="16" spans="1:16" ht="31.5" x14ac:dyDescent="0.25">
      <c r="A16" s="19" t="s">
        <v>31</v>
      </c>
      <c r="B16" s="3" t="s">
        <v>34</v>
      </c>
      <c r="C16" s="5">
        <f t="shared" ref="C16:P16" si="3">C10/C7*100</f>
        <v>8.7947882736156355</v>
      </c>
      <c r="D16" s="5">
        <f t="shared" si="3"/>
        <v>8.7947882736156355</v>
      </c>
      <c r="E16" s="5">
        <f t="shared" si="3"/>
        <v>16.666666666666668</v>
      </c>
      <c r="F16" s="5">
        <f t="shared" si="3"/>
        <v>16.666666666666668</v>
      </c>
      <c r="G16" s="5">
        <f t="shared" si="3"/>
        <v>16.666666666666668</v>
      </c>
      <c r="H16" s="5">
        <f t="shared" si="3"/>
        <v>16.666666666666668</v>
      </c>
      <c r="I16" s="5">
        <f t="shared" si="3"/>
        <v>16.666666666666668</v>
      </c>
      <c r="J16" s="5">
        <f t="shared" si="3"/>
        <v>16.379310344827587</v>
      </c>
      <c r="K16" s="5">
        <f t="shared" si="3"/>
        <v>16.285714285714288</v>
      </c>
      <c r="L16" s="5">
        <f t="shared" si="3"/>
        <v>16.713881019830033</v>
      </c>
      <c r="M16" s="5">
        <f t="shared" si="3"/>
        <v>16.713881019830033</v>
      </c>
      <c r="N16" s="5">
        <f t="shared" si="3"/>
        <v>16.713881019830033</v>
      </c>
      <c r="O16" s="5">
        <f t="shared" si="3"/>
        <v>17.796610169491526</v>
      </c>
      <c r="P16" s="5">
        <f t="shared" si="3"/>
        <v>17.796610169491526</v>
      </c>
    </row>
    <row r="17" spans="1:16" ht="47.25" x14ac:dyDescent="0.25">
      <c r="A17" s="19" t="s">
        <v>38</v>
      </c>
      <c r="B17" s="3" t="s">
        <v>34</v>
      </c>
      <c r="C17" s="5">
        <f t="shared" ref="C17:P17" si="4">C11/C7*100</f>
        <v>2.2801302931596092</v>
      </c>
      <c r="D17" s="5">
        <f t="shared" si="4"/>
        <v>2.6058631921824107</v>
      </c>
      <c r="E17" s="5">
        <f t="shared" si="4"/>
        <v>2.298850574712644</v>
      </c>
      <c r="F17" s="5">
        <f t="shared" si="4"/>
        <v>2.298850574712644</v>
      </c>
      <c r="G17" s="5">
        <f t="shared" si="4"/>
        <v>2.298850574712644</v>
      </c>
      <c r="H17" s="5">
        <f t="shared" si="4"/>
        <v>2.298850574712644</v>
      </c>
      <c r="I17" s="5">
        <f t="shared" si="4"/>
        <v>2.298850574712644</v>
      </c>
      <c r="J17" s="5">
        <f t="shared" si="4"/>
        <v>2.298850574712644</v>
      </c>
      <c r="K17" s="5">
        <f t="shared" si="4"/>
        <v>2.2857142857142856</v>
      </c>
      <c r="L17" s="5">
        <f t="shared" si="4"/>
        <v>2.2662889518413603</v>
      </c>
      <c r="M17" s="5">
        <f t="shared" si="4"/>
        <v>2.2662889518413603</v>
      </c>
      <c r="N17" s="5">
        <f t="shared" si="4"/>
        <v>2.2662889518413603</v>
      </c>
      <c r="O17" s="5">
        <f t="shared" si="4"/>
        <v>2.5423728813559325</v>
      </c>
      <c r="P17" s="5">
        <f t="shared" si="4"/>
        <v>2.5423728813559325</v>
      </c>
    </row>
    <row r="18" spans="1:16" ht="31.5" x14ac:dyDescent="0.25">
      <c r="A18" s="19" t="s">
        <v>32</v>
      </c>
      <c r="B18" s="3" t="s">
        <v>34</v>
      </c>
      <c r="C18" s="5">
        <f t="shared" ref="C18:P18" si="5">C12/C7*100</f>
        <v>79.153094462540722</v>
      </c>
      <c r="D18" s="5">
        <f t="shared" si="5"/>
        <v>79.153094462540722</v>
      </c>
      <c r="E18" s="5">
        <f t="shared" si="5"/>
        <v>72.988505747126425</v>
      </c>
      <c r="F18" s="5">
        <f t="shared" si="5"/>
        <v>72.988505747126425</v>
      </c>
      <c r="G18" s="5">
        <f t="shared" si="5"/>
        <v>72.988505747126425</v>
      </c>
      <c r="H18" s="5">
        <f t="shared" si="5"/>
        <v>72.988505747126425</v>
      </c>
      <c r="I18" s="5">
        <f t="shared" si="5"/>
        <v>72.988505747126425</v>
      </c>
      <c r="J18" s="5">
        <f t="shared" si="5"/>
        <v>73.563218390804579</v>
      </c>
      <c r="K18" s="5">
        <f t="shared" si="5"/>
        <v>73.714285714285708</v>
      </c>
      <c r="L18" s="5">
        <f t="shared" si="5"/>
        <v>73.087818696883872</v>
      </c>
      <c r="M18" s="5">
        <f t="shared" si="5"/>
        <v>73.087818696883872</v>
      </c>
      <c r="N18" s="5">
        <f t="shared" si="5"/>
        <v>73.087818696883872</v>
      </c>
      <c r="O18" s="5">
        <f t="shared" si="5"/>
        <v>75.423728813559322</v>
      </c>
      <c r="P18" s="5">
        <f t="shared" si="5"/>
        <v>75.706214689265536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90" zoomScaleNormal="100" zoomScaleSheetLayoutView="90" workbookViewId="0">
      <selection activeCell="K32" sqref="K32"/>
    </sheetView>
  </sheetViews>
  <sheetFormatPr defaultRowHeight="15" x14ac:dyDescent="0.25"/>
  <cols>
    <col min="1" max="1" width="34" customWidth="1"/>
    <col min="2" max="2" width="22.140625" customWidth="1"/>
    <col min="3" max="3" width="9.140625" customWidth="1"/>
    <col min="15" max="15" width="8.42578125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s="20" customFormat="1" ht="19.5" customHeight="1" x14ac:dyDescent="0.25">
      <c r="A7" s="16" t="s">
        <v>26</v>
      </c>
      <c r="B7" s="17" t="s">
        <v>35</v>
      </c>
      <c r="C7" s="18">
        <v>3988.9</v>
      </c>
      <c r="D7" s="18">
        <v>3988.9</v>
      </c>
      <c r="E7" s="18">
        <v>3984.8</v>
      </c>
      <c r="F7" s="18">
        <v>3984.8</v>
      </c>
      <c r="G7" s="18">
        <v>3984.8</v>
      </c>
      <c r="H7" s="18">
        <v>3984.8</v>
      </c>
      <c r="I7" s="18">
        <v>3984.8</v>
      </c>
      <c r="J7" s="18">
        <v>3984.8</v>
      </c>
      <c r="K7" s="18">
        <v>3984.6</v>
      </c>
      <c r="L7" s="18">
        <v>3984.3</v>
      </c>
      <c r="M7" s="18">
        <v>3983.5000000000005</v>
      </c>
      <c r="N7" s="18">
        <v>3983.5</v>
      </c>
      <c r="O7" s="18">
        <v>3983.5</v>
      </c>
      <c r="P7" s="18">
        <v>3983.5</v>
      </c>
    </row>
    <row r="8" spans="1:16" ht="19.5" customHeight="1" x14ac:dyDescent="0.25">
      <c r="A8" s="21" t="s">
        <v>33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</row>
    <row r="9" spans="1:16" ht="19.5" customHeight="1" x14ac:dyDescent="0.25">
      <c r="A9" s="19" t="s">
        <v>30</v>
      </c>
      <c r="B9" s="3" t="s">
        <v>35</v>
      </c>
      <c r="C9" s="4">
        <v>1864.8</v>
      </c>
      <c r="D9" s="4">
        <v>1861</v>
      </c>
      <c r="E9" s="4">
        <v>1858.7</v>
      </c>
      <c r="F9" s="4">
        <v>1848.6</v>
      </c>
      <c r="G9" s="4">
        <v>1846.2</v>
      </c>
      <c r="H9" s="4">
        <v>1842.3</v>
      </c>
      <c r="I9" s="4">
        <v>1843.3</v>
      </c>
      <c r="J9" s="4">
        <v>1840</v>
      </c>
      <c r="K9" s="4">
        <v>1839.3</v>
      </c>
      <c r="L9" s="4">
        <v>1838.1</v>
      </c>
      <c r="M9" s="4">
        <v>1794.1000000000001</v>
      </c>
      <c r="N9" s="4">
        <v>1755.8</v>
      </c>
      <c r="O9" s="4">
        <v>1718.8</v>
      </c>
      <c r="P9" s="4">
        <v>1706.7</v>
      </c>
    </row>
    <row r="10" spans="1:16" ht="19.5" customHeight="1" x14ac:dyDescent="0.25">
      <c r="A10" s="19" t="s">
        <v>31</v>
      </c>
      <c r="B10" s="3" t="s">
        <v>35</v>
      </c>
      <c r="C10" s="4">
        <v>1604.6</v>
      </c>
      <c r="D10" s="4">
        <v>1607.7</v>
      </c>
      <c r="E10" s="4">
        <v>1603.3</v>
      </c>
      <c r="F10" s="4">
        <v>1600.8</v>
      </c>
      <c r="G10" s="4">
        <v>1600</v>
      </c>
      <c r="H10" s="4">
        <v>1604.9</v>
      </c>
      <c r="I10" s="4">
        <v>1605.6</v>
      </c>
      <c r="J10" s="4">
        <v>1607.4</v>
      </c>
      <c r="K10" s="4">
        <v>1607.5</v>
      </c>
      <c r="L10" s="4">
        <v>1607.8</v>
      </c>
      <c r="M10" s="4">
        <v>1641.5</v>
      </c>
      <c r="N10" s="4">
        <v>1663.8</v>
      </c>
      <c r="O10" s="4">
        <v>1689.2</v>
      </c>
      <c r="P10" s="4">
        <v>1692.5</v>
      </c>
    </row>
    <row r="11" spans="1:16" ht="47.25" x14ac:dyDescent="0.25">
      <c r="A11" s="19" t="s">
        <v>38</v>
      </c>
      <c r="B11" s="3" t="s">
        <v>35</v>
      </c>
      <c r="C11" s="4">
        <f>73.2+91.1</f>
        <v>164.3</v>
      </c>
      <c r="D11" s="4">
        <f>73.9+90.7</f>
        <v>164.60000000000002</v>
      </c>
      <c r="E11" s="4">
        <f>74.3+90.8</f>
        <v>165.1</v>
      </c>
      <c r="F11" s="4">
        <f>73.7+90.7</f>
        <v>164.4</v>
      </c>
      <c r="G11" s="4">
        <f>73.7+90.7</f>
        <v>164.4</v>
      </c>
      <c r="H11" s="4">
        <f>72.8+90.6</f>
        <v>163.39999999999998</v>
      </c>
      <c r="I11" s="4">
        <f>72+90.5</f>
        <v>162.5</v>
      </c>
      <c r="J11" s="4">
        <f>72.2+90.5</f>
        <v>162.69999999999999</v>
      </c>
      <c r="K11" s="4">
        <f>72+90.5</f>
        <v>162.5</v>
      </c>
      <c r="L11" s="4">
        <v>162.9</v>
      </c>
      <c r="M11" s="4">
        <v>146</v>
      </c>
      <c r="N11" s="4">
        <v>139.19999999999999</v>
      </c>
      <c r="O11" s="4">
        <v>129.80000000000001</v>
      </c>
      <c r="P11" s="4">
        <v>129.9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P12" si="0">C7-C9-C10-C11</f>
        <v>355.20000000000044</v>
      </c>
      <c r="D12" s="26">
        <f t="shared" si="0"/>
        <v>355.6</v>
      </c>
      <c r="E12" s="26">
        <f t="shared" si="0"/>
        <v>357.70000000000039</v>
      </c>
      <c r="F12" s="26">
        <f t="shared" si="0"/>
        <v>371.00000000000034</v>
      </c>
      <c r="G12" s="26">
        <f t="shared" si="0"/>
        <v>374.20000000000039</v>
      </c>
      <c r="H12" s="26">
        <f t="shared" si="0"/>
        <v>374.19999999999993</v>
      </c>
      <c r="I12" s="26">
        <f t="shared" si="0"/>
        <v>373.40000000000009</v>
      </c>
      <c r="J12" s="26">
        <f t="shared" si="0"/>
        <v>374.7000000000001</v>
      </c>
      <c r="K12" s="26">
        <f t="shared" si="0"/>
        <v>375.30000000000018</v>
      </c>
      <c r="L12" s="26">
        <f t="shared" si="0"/>
        <v>375.50000000000034</v>
      </c>
      <c r="M12" s="26">
        <f t="shared" si="0"/>
        <v>401.90000000000055</v>
      </c>
      <c r="N12" s="26">
        <f t="shared" si="0"/>
        <v>424.69999999999987</v>
      </c>
      <c r="O12" s="26">
        <f t="shared" si="0"/>
        <v>445.69999999999976</v>
      </c>
      <c r="P12" s="26">
        <f t="shared" si="0"/>
        <v>454.4000000000002</v>
      </c>
    </row>
    <row r="13" spans="1:16" s="20" customFormat="1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1" t="s">
        <v>33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ht="30.75" customHeight="1" x14ac:dyDescent="0.25">
      <c r="A15" s="19" t="s">
        <v>30</v>
      </c>
      <c r="B15" s="3" t="s">
        <v>34</v>
      </c>
      <c r="C15" s="5">
        <f t="shared" ref="C15:P15" si="1">C9/C7*100</f>
        <v>46.749730502143443</v>
      </c>
      <c r="D15" s="5">
        <f t="shared" si="1"/>
        <v>46.654466143548348</v>
      </c>
      <c r="E15" s="5">
        <f t="shared" si="1"/>
        <v>46.644750050190723</v>
      </c>
      <c r="F15" s="5">
        <f t="shared" si="1"/>
        <v>46.391286890182691</v>
      </c>
      <c r="G15" s="5">
        <f t="shared" si="1"/>
        <v>46.331058020477819</v>
      </c>
      <c r="H15" s="5">
        <f t="shared" si="1"/>
        <v>46.233186107207388</v>
      </c>
      <c r="I15" s="5">
        <f t="shared" si="1"/>
        <v>46.258281469584418</v>
      </c>
      <c r="J15" s="5">
        <f t="shared" si="1"/>
        <v>46.175466773740212</v>
      </c>
      <c r="K15" s="5">
        <f t="shared" si="1"/>
        <v>46.16021683481403</v>
      </c>
      <c r="L15" s="5">
        <f t="shared" si="1"/>
        <v>46.133574279045249</v>
      </c>
      <c r="M15" s="5">
        <f t="shared" si="1"/>
        <v>45.03828291703276</v>
      </c>
      <c r="N15" s="5">
        <f t="shared" si="1"/>
        <v>44.076816869587041</v>
      </c>
      <c r="O15" s="5">
        <f t="shared" si="1"/>
        <v>43.147985439939752</v>
      </c>
      <c r="P15" s="5">
        <f t="shared" si="1"/>
        <v>42.844232458892932</v>
      </c>
    </row>
    <row r="16" spans="1:16" ht="30.75" customHeight="1" x14ac:dyDescent="0.25">
      <c r="A16" s="19" t="s">
        <v>31</v>
      </c>
      <c r="B16" s="3" t="s">
        <v>34</v>
      </c>
      <c r="C16" s="5">
        <f t="shared" ref="C16:P16" si="2">C10/C7*100</f>
        <v>40.226628895184135</v>
      </c>
      <c r="D16" s="5">
        <f t="shared" si="2"/>
        <v>40.304344556143299</v>
      </c>
      <c r="E16" s="5">
        <f t="shared" si="2"/>
        <v>40.235394499096564</v>
      </c>
      <c r="F16" s="5">
        <f t="shared" si="2"/>
        <v>40.172656093153982</v>
      </c>
      <c r="G16" s="5">
        <f t="shared" si="2"/>
        <v>40.152579803252358</v>
      </c>
      <c r="H16" s="5">
        <f t="shared" si="2"/>
        <v>40.27554707889982</v>
      </c>
      <c r="I16" s="5">
        <f t="shared" si="2"/>
        <v>40.293113832563741</v>
      </c>
      <c r="J16" s="5">
        <f t="shared" si="2"/>
        <v>40.338285484842402</v>
      </c>
      <c r="K16" s="5">
        <f t="shared" si="2"/>
        <v>40.342819856447321</v>
      </c>
      <c r="L16" s="5">
        <f t="shared" si="2"/>
        <v>40.353387044148278</v>
      </c>
      <c r="M16" s="5">
        <f t="shared" si="2"/>
        <v>41.20748085854148</v>
      </c>
      <c r="N16" s="5">
        <f t="shared" si="2"/>
        <v>41.767290071545119</v>
      </c>
      <c r="O16" s="5">
        <f t="shared" si="2"/>
        <v>42.404920296221917</v>
      </c>
      <c r="P16" s="5">
        <f t="shared" si="2"/>
        <v>42.48776201832559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4.1189300308355685</v>
      </c>
      <c r="D17" s="5">
        <f t="shared" si="3"/>
        <v>4.1264509012509718</v>
      </c>
      <c r="E17" s="5">
        <f t="shared" si="3"/>
        <v>4.1432443284481018</v>
      </c>
      <c r="F17" s="5">
        <f t="shared" si="3"/>
        <v>4.1256775747841798</v>
      </c>
      <c r="G17" s="5">
        <f t="shared" si="3"/>
        <v>4.1256775747841798</v>
      </c>
      <c r="H17" s="5">
        <f t="shared" si="3"/>
        <v>4.1005822124071463</v>
      </c>
      <c r="I17" s="5">
        <f t="shared" si="3"/>
        <v>4.0779963862678175</v>
      </c>
      <c r="J17" s="5">
        <f t="shared" si="3"/>
        <v>4.0830154587432235</v>
      </c>
      <c r="K17" s="5">
        <f t="shared" si="3"/>
        <v>4.0782010741354213</v>
      </c>
      <c r="L17" s="5">
        <f t="shared" si="3"/>
        <v>4.088547549130336</v>
      </c>
      <c r="M17" s="5">
        <f t="shared" si="3"/>
        <v>3.6651186142839207</v>
      </c>
      <c r="N17" s="5">
        <f t="shared" si="3"/>
        <v>3.4944144596460398</v>
      </c>
      <c r="O17" s="5">
        <f t="shared" si="3"/>
        <v>3.2584410694113219</v>
      </c>
      <c r="P17" s="5">
        <f t="shared" si="3"/>
        <v>3.2609514246265849</v>
      </c>
    </row>
    <row r="18" spans="1:16" ht="30.75" customHeight="1" x14ac:dyDescent="0.25">
      <c r="A18" s="19" t="s">
        <v>32</v>
      </c>
      <c r="B18" s="3" t="s">
        <v>34</v>
      </c>
      <c r="C18" s="5">
        <f t="shared" ref="C18:P18" si="4">C12/C7*100</f>
        <v>8.9047105718368584</v>
      </c>
      <c r="D18" s="5">
        <f t="shared" si="4"/>
        <v>8.9147383990573843</v>
      </c>
      <c r="E18" s="5">
        <f t="shared" si="4"/>
        <v>8.9766111222646146</v>
      </c>
      <c r="F18" s="5">
        <f t="shared" si="4"/>
        <v>9.3103794418791495</v>
      </c>
      <c r="G18" s="5">
        <f t="shared" si="4"/>
        <v>9.3906846014856544</v>
      </c>
      <c r="H18" s="5">
        <f t="shared" si="4"/>
        <v>9.3906846014856438</v>
      </c>
      <c r="I18" s="5">
        <f t="shared" si="4"/>
        <v>9.3706083115840215</v>
      </c>
      <c r="J18" s="5">
        <f t="shared" si="4"/>
        <v>9.4032322826741641</v>
      </c>
      <c r="K18" s="5">
        <f t="shared" si="4"/>
        <v>9.4187622346032267</v>
      </c>
      <c r="L18" s="5">
        <f t="shared" si="4"/>
        <v>9.4244911276761361</v>
      </c>
      <c r="M18" s="5">
        <f t="shared" si="4"/>
        <v>10.089117610141846</v>
      </c>
      <c r="N18" s="5">
        <f t="shared" si="4"/>
        <v>10.661478599221788</v>
      </c>
      <c r="O18" s="5">
        <f t="shared" si="4"/>
        <v>11.188653194427005</v>
      </c>
      <c r="P18" s="5">
        <f t="shared" si="4"/>
        <v>11.407054098154894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4" orientation="landscape" r:id="rId1"/>
  <ignoredErrors>
    <ignoredError sqref="J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90" zoomScaleNormal="100" zoomScaleSheetLayoutView="90" workbookViewId="0">
      <selection activeCell="J9" sqref="J9"/>
    </sheetView>
  </sheetViews>
  <sheetFormatPr defaultRowHeight="15" x14ac:dyDescent="0.25"/>
  <cols>
    <col min="1" max="1" width="32.42578125" customWidth="1"/>
    <col min="2" max="2" width="22" customWidth="1"/>
    <col min="3" max="3" width="9.140625" customWidth="1"/>
    <col min="14" max="14" width="8.7109375" customWidth="1"/>
    <col min="15" max="15" width="9" customWidth="1"/>
  </cols>
  <sheetData>
    <row r="1" spans="1:16" ht="18.75" x14ac:dyDescent="0.3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6.25" customHeight="1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1.75" customHeight="1" x14ac:dyDescent="0.25">
      <c r="A6" s="15" t="s">
        <v>17</v>
      </c>
      <c r="B6" s="15" t="s">
        <v>1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15">
        <v>2021</v>
      </c>
      <c r="N6" s="15">
        <v>2022</v>
      </c>
      <c r="O6" s="15">
        <v>2023</v>
      </c>
      <c r="P6" s="15">
        <v>2024</v>
      </c>
    </row>
    <row r="7" spans="1:16" s="20" customFormat="1" ht="19.5" customHeight="1" x14ac:dyDescent="0.25">
      <c r="A7" s="16" t="s">
        <v>26</v>
      </c>
      <c r="B7" s="17" t="s">
        <v>35</v>
      </c>
      <c r="C7" s="18">
        <v>2906.9</v>
      </c>
      <c r="D7" s="18">
        <v>2906.9</v>
      </c>
      <c r="E7" s="18">
        <v>2906.8</v>
      </c>
      <c r="F7" s="18">
        <v>2906.8</v>
      </c>
      <c r="G7" s="18">
        <v>2906.8</v>
      </c>
      <c r="H7" s="18">
        <v>2906.8</v>
      </c>
      <c r="I7" s="18">
        <v>2906.8</v>
      </c>
      <c r="J7" s="18">
        <v>2906.8</v>
      </c>
      <c r="K7" s="18">
        <v>2906.8</v>
      </c>
      <c r="L7" s="18">
        <v>2906.8</v>
      </c>
      <c r="M7" s="18">
        <v>2906.8</v>
      </c>
      <c r="N7" s="18">
        <v>2908.7</v>
      </c>
      <c r="O7" s="18">
        <v>2908.7</v>
      </c>
      <c r="P7" s="18">
        <v>2908.7</v>
      </c>
    </row>
    <row r="8" spans="1:16" ht="19.5" customHeight="1" x14ac:dyDescent="0.25">
      <c r="A8" s="23" t="s">
        <v>33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44"/>
    </row>
    <row r="9" spans="1:16" ht="19.5" customHeight="1" x14ac:dyDescent="0.25">
      <c r="A9" s="19" t="s">
        <v>30</v>
      </c>
      <c r="B9" s="3" t="s">
        <v>35</v>
      </c>
      <c r="C9" s="4">
        <v>1392</v>
      </c>
      <c r="D9" s="4">
        <v>1391.5</v>
      </c>
      <c r="E9" s="4">
        <v>1390.8</v>
      </c>
      <c r="F9" s="4">
        <v>1355.3</v>
      </c>
      <c r="G9" s="4">
        <v>1295.3</v>
      </c>
      <c r="H9" s="4">
        <v>1292.7</v>
      </c>
      <c r="I9" s="4">
        <v>1283.5999999999999</v>
      </c>
      <c r="J9" s="4">
        <v>1275.0999999999999</v>
      </c>
      <c r="K9" s="4">
        <v>1265.8</v>
      </c>
      <c r="L9" s="4">
        <v>1248.7</v>
      </c>
      <c r="M9" s="4">
        <v>1248.5</v>
      </c>
      <c r="N9" s="4">
        <v>1243.5999999999999</v>
      </c>
      <c r="O9" s="4">
        <v>1224.5</v>
      </c>
      <c r="P9" s="4">
        <v>1224.9000000000001</v>
      </c>
    </row>
    <row r="10" spans="1:16" ht="19.5" customHeight="1" x14ac:dyDescent="0.25">
      <c r="A10" s="19" t="s">
        <v>31</v>
      </c>
      <c r="B10" s="3" t="s">
        <v>35</v>
      </c>
      <c r="C10" s="4">
        <v>1139.4000000000001</v>
      </c>
      <c r="D10" s="4">
        <v>1140.5</v>
      </c>
      <c r="E10" s="4">
        <v>1138.7</v>
      </c>
      <c r="F10" s="4">
        <v>1173</v>
      </c>
      <c r="G10" s="4">
        <v>1178.5</v>
      </c>
      <c r="H10" s="4">
        <v>1190.9000000000001</v>
      </c>
      <c r="I10" s="4">
        <v>1192.5999999999999</v>
      </c>
      <c r="J10" s="4">
        <v>1193.4000000000001</v>
      </c>
      <c r="K10" s="4">
        <v>1200.2</v>
      </c>
      <c r="L10" s="4">
        <v>1202.8</v>
      </c>
      <c r="M10" s="4">
        <v>1209.5999999999999</v>
      </c>
      <c r="N10" s="4">
        <v>1214.2</v>
      </c>
      <c r="O10" s="4">
        <v>1230.5999999999999</v>
      </c>
      <c r="P10" s="4">
        <v>1235.0999999999999</v>
      </c>
    </row>
    <row r="11" spans="1:16" ht="47.25" x14ac:dyDescent="0.25">
      <c r="A11" s="19" t="s">
        <v>38</v>
      </c>
      <c r="B11" s="3" t="s">
        <v>35</v>
      </c>
      <c r="C11" s="4">
        <f>87.9+36.9</f>
        <v>124.80000000000001</v>
      </c>
      <c r="D11" s="4">
        <f>87.7+37</f>
        <v>124.7</v>
      </c>
      <c r="E11" s="4">
        <f>89.6+36.9</f>
        <v>126.5</v>
      </c>
      <c r="F11" s="4">
        <f>92.3+36</f>
        <v>128.30000000000001</v>
      </c>
      <c r="G11" s="4">
        <f>84.7+35.8</f>
        <v>120.5</v>
      </c>
      <c r="H11" s="4">
        <f>85.5+35.8</f>
        <v>121.3</v>
      </c>
      <c r="I11" s="4">
        <f>86+36</f>
        <v>122</v>
      </c>
      <c r="J11" s="4">
        <f>86.5+36.2</f>
        <v>122.7</v>
      </c>
      <c r="K11" s="4">
        <f>84.7+36.8</f>
        <v>121.5</v>
      </c>
      <c r="L11" s="4">
        <v>120</v>
      </c>
      <c r="M11" s="4">
        <v>119.9</v>
      </c>
      <c r="N11" s="4">
        <v>120.1</v>
      </c>
      <c r="O11" s="4">
        <v>109.4</v>
      </c>
      <c r="P11" s="4">
        <v>109.4</v>
      </c>
    </row>
    <row r="12" spans="1:16" ht="19.5" customHeight="1" thickBot="1" x14ac:dyDescent="0.3">
      <c r="A12" s="24" t="s">
        <v>32</v>
      </c>
      <c r="B12" s="25" t="s">
        <v>35</v>
      </c>
      <c r="C12" s="26">
        <f t="shared" ref="C12:P12" si="0">C7-C9-C10-C11</f>
        <v>250.7</v>
      </c>
      <c r="D12" s="26">
        <f t="shared" si="0"/>
        <v>250.2000000000001</v>
      </c>
      <c r="E12" s="26">
        <f t="shared" si="0"/>
        <v>250.80000000000018</v>
      </c>
      <c r="F12" s="26">
        <f t="shared" si="0"/>
        <v>250.20000000000022</v>
      </c>
      <c r="G12" s="26">
        <f t="shared" si="0"/>
        <v>312.50000000000023</v>
      </c>
      <c r="H12" s="26">
        <f t="shared" si="0"/>
        <v>301.90000000000003</v>
      </c>
      <c r="I12" s="26">
        <f t="shared" si="0"/>
        <v>308.60000000000036</v>
      </c>
      <c r="J12" s="26">
        <f t="shared" si="0"/>
        <v>315.60000000000019</v>
      </c>
      <c r="K12" s="26">
        <f t="shared" si="0"/>
        <v>319.30000000000018</v>
      </c>
      <c r="L12" s="26">
        <f t="shared" si="0"/>
        <v>335.30000000000018</v>
      </c>
      <c r="M12" s="26">
        <f t="shared" si="0"/>
        <v>328.8000000000003</v>
      </c>
      <c r="N12" s="26">
        <f t="shared" si="0"/>
        <v>330.79999999999984</v>
      </c>
      <c r="O12" s="26">
        <f t="shared" si="0"/>
        <v>344.19999999999993</v>
      </c>
      <c r="P12" s="26">
        <f t="shared" si="0"/>
        <v>339.29999999999984</v>
      </c>
    </row>
    <row r="13" spans="1:16" s="20" customFormat="1" ht="19.5" customHeight="1" x14ac:dyDescent="0.25">
      <c r="A13" s="27" t="s">
        <v>26</v>
      </c>
      <c r="B13" s="28" t="s">
        <v>2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>
        <v>100</v>
      </c>
      <c r="K13" s="29">
        <v>100</v>
      </c>
      <c r="L13" s="29">
        <v>100</v>
      </c>
      <c r="M13" s="29">
        <v>100</v>
      </c>
      <c r="N13" s="29">
        <v>100</v>
      </c>
      <c r="O13" s="29">
        <v>100</v>
      </c>
      <c r="P13" s="29">
        <v>100</v>
      </c>
    </row>
    <row r="14" spans="1:16" ht="19.5" customHeight="1" x14ac:dyDescent="0.25">
      <c r="A14" s="23" t="s">
        <v>33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4"/>
    </row>
    <row r="15" spans="1:16" ht="31.5" customHeight="1" x14ac:dyDescent="0.25">
      <c r="A15" s="19" t="s">
        <v>30</v>
      </c>
      <c r="B15" s="3" t="s">
        <v>34</v>
      </c>
      <c r="C15" s="5">
        <f t="shared" ref="C15:P15" si="1">C9/C7*100</f>
        <v>47.886064192094665</v>
      </c>
      <c r="D15" s="5">
        <f t="shared" si="1"/>
        <v>47.86886373800268</v>
      </c>
      <c r="E15" s="5">
        <f t="shared" si="1"/>
        <v>47.846429062887019</v>
      </c>
      <c r="F15" s="5">
        <f t="shared" si="1"/>
        <v>46.625154809412408</v>
      </c>
      <c r="G15" s="5">
        <f t="shared" si="1"/>
        <v>44.561029310582079</v>
      </c>
      <c r="H15" s="5">
        <f t="shared" si="1"/>
        <v>44.471583872299433</v>
      </c>
      <c r="I15" s="5">
        <f t="shared" si="1"/>
        <v>44.158524838310164</v>
      </c>
      <c r="J15" s="5">
        <f t="shared" si="1"/>
        <v>43.866107059309201</v>
      </c>
      <c r="K15" s="5">
        <f t="shared" si="1"/>
        <v>43.546167606990501</v>
      </c>
      <c r="L15" s="5">
        <f t="shared" si="1"/>
        <v>42.957891839823859</v>
      </c>
      <c r="M15" s="5">
        <f t="shared" si="1"/>
        <v>42.951011421494421</v>
      </c>
      <c r="N15" s="5">
        <f t="shared" si="1"/>
        <v>42.754495135283804</v>
      </c>
      <c r="O15" s="5">
        <f t="shared" si="1"/>
        <v>42.097844397840959</v>
      </c>
      <c r="P15" s="5">
        <f t="shared" si="1"/>
        <v>42.111596245745524</v>
      </c>
    </row>
    <row r="16" spans="1:16" ht="31.5" customHeight="1" x14ac:dyDescent="0.25">
      <c r="A16" s="19" t="s">
        <v>31</v>
      </c>
      <c r="B16" s="3" t="s">
        <v>34</v>
      </c>
      <c r="C16" s="5">
        <f t="shared" ref="C16:P16" si="2">C10/C7*100</f>
        <v>39.196394784822317</v>
      </c>
      <c r="D16" s="5">
        <f t="shared" si="2"/>
        <v>39.234235783824687</v>
      </c>
      <c r="E16" s="5">
        <f t="shared" si="2"/>
        <v>39.173661758634928</v>
      </c>
      <c r="F16" s="5">
        <f t="shared" si="2"/>
        <v>40.353653502132921</v>
      </c>
      <c r="G16" s="5">
        <f t="shared" si="2"/>
        <v>40.542865006192372</v>
      </c>
      <c r="H16" s="5">
        <f t="shared" si="2"/>
        <v>40.969450942617314</v>
      </c>
      <c r="I16" s="5">
        <f t="shared" si="2"/>
        <v>41.027934498417494</v>
      </c>
      <c r="J16" s="5">
        <f t="shared" si="2"/>
        <v>41.055456171735244</v>
      </c>
      <c r="K16" s="5">
        <f t="shared" si="2"/>
        <v>41.289390394936007</v>
      </c>
      <c r="L16" s="5">
        <f t="shared" si="2"/>
        <v>41.378835833218659</v>
      </c>
      <c r="M16" s="5">
        <f t="shared" si="2"/>
        <v>41.612770056419421</v>
      </c>
      <c r="N16" s="5">
        <f t="shared" si="2"/>
        <v>41.743734314298486</v>
      </c>
      <c r="O16" s="5">
        <f t="shared" si="2"/>
        <v>42.307560078385528</v>
      </c>
      <c r="P16" s="5">
        <f t="shared" si="2"/>
        <v>42.462268367311857</v>
      </c>
    </row>
    <row r="17" spans="1:16" ht="47.25" x14ac:dyDescent="0.25">
      <c r="A17" s="19" t="s">
        <v>38</v>
      </c>
      <c r="B17" s="3" t="s">
        <v>34</v>
      </c>
      <c r="C17" s="5">
        <f t="shared" ref="C17:P17" si="3">C11/C7*100</f>
        <v>4.293233341360212</v>
      </c>
      <c r="D17" s="5">
        <f t="shared" si="3"/>
        <v>4.2897932505418144</v>
      </c>
      <c r="E17" s="5">
        <f t="shared" si="3"/>
        <v>4.3518645933672762</v>
      </c>
      <c r="F17" s="5">
        <f t="shared" si="3"/>
        <v>4.4137883583321864</v>
      </c>
      <c r="G17" s="5">
        <f t="shared" si="3"/>
        <v>4.1454520434842435</v>
      </c>
      <c r="H17" s="5">
        <f t="shared" si="3"/>
        <v>4.1729737168019811</v>
      </c>
      <c r="I17" s="5">
        <f t="shared" si="3"/>
        <v>4.1970551809550019</v>
      </c>
      <c r="J17" s="5">
        <f t="shared" si="3"/>
        <v>4.2211366451080226</v>
      </c>
      <c r="K17" s="5">
        <f t="shared" si="3"/>
        <v>4.179854135131416</v>
      </c>
      <c r="L17" s="5">
        <f t="shared" si="3"/>
        <v>4.1282509976606576</v>
      </c>
      <c r="M17" s="5">
        <f t="shared" si="3"/>
        <v>4.1248107884959406</v>
      </c>
      <c r="N17" s="5">
        <f t="shared" si="3"/>
        <v>4.1289923333447938</v>
      </c>
      <c r="O17" s="5">
        <f t="shared" si="3"/>
        <v>3.7611304018977556</v>
      </c>
      <c r="P17" s="5">
        <f t="shared" si="3"/>
        <v>3.7611304018977556</v>
      </c>
    </row>
    <row r="18" spans="1:16" ht="31.5" customHeight="1" x14ac:dyDescent="0.25">
      <c r="A18" s="19" t="s">
        <v>32</v>
      </c>
      <c r="B18" s="3" t="s">
        <v>34</v>
      </c>
      <c r="C18" s="5">
        <f t="shared" ref="C18:P18" si="4">C12/C7*100</f>
        <v>8.6243076817227973</v>
      </c>
      <c r="D18" s="5">
        <f t="shared" si="4"/>
        <v>8.6071072276308129</v>
      </c>
      <c r="E18" s="5">
        <f t="shared" si="4"/>
        <v>8.6280445851107803</v>
      </c>
      <c r="F18" s="5">
        <f t="shared" si="4"/>
        <v>8.6074033301224784</v>
      </c>
      <c r="G18" s="5">
        <f t="shared" si="4"/>
        <v>10.750653639741303</v>
      </c>
      <c r="H18" s="5">
        <f t="shared" si="4"/>
        <v>10.385991468281272</v>
      </c>
      <c r="I18" s="5">
        <f t="shared" si="4"/>
        <v>10.616485482317337</v>
      </c>
      <c r="J18" s="5">
        <f t="shared" si="4"/>
        <v>10.857300123847535</v>
      </c>
      <c r="K18" s="5">
        <f t="shared" si="4"/>
        <v>10.984587862942071</v>
      </c>
      <c r="L18" s="5">
        <f t="shared" si="4"/>
        <v>11.535021329296827</v>
      </c>
      <c r="M18" s="5">
        <f t="shared" si="4"/>
        <v>11.311407733590212</v>
      </c>
      <c r="N18" s="5">
        <f t="shared" si="4"/>
        <v>11.372778217072915</v>
      </c>
      <c r="O18" s="5">
        <f t="shared" si="4"/>
        <v>11.833465121875751</v>
      </c>
      <c r="P18" s="5">
        <f t="shared" si="4"/>
        <v>11.665004985044861</v>
      </c>
    </row>
  </sheetData>
  <mergeCells count="7">
    <mergeCell ref="B8:P8"/>
    <mergeCell ref="B14:P14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Перечень показателей</vt:lpstr>
      <vt:lpstr>Республика Беларусь</vt:lpstr>
      <vt:lpstr>Брестская</vt:lpstr>
      <vt:lpstr>Витебская</vt:lpstr>
      <vt:lpstr>Гомельская</vt:lpstr>
      <vt:lpstr>Гродненская</vt:lpstr>
      <vt:lpstr>г. Минск</vt:lpstr>
      <vt:lpstr>Минская</vt:lpstr>
      <vt:lpstr>Могилевская</vt:lpstr>
      <vt:lpstr>Брестская!_Hlk353284206</vt:lpstr>
      <vt:lpstr>Брестская!Область_печати</vt:lpstr>
      <vt:lpstr>Витебская!Область_печати</vt:lpstr>
      <vt:lpstr>'г. Минск'!Область_печати</vt:lpstr>
      <vt:lpstr>Гомельская!Область_печати</vt:lpstr>
      <vt:lpstr>Гродненская!Область_печати</vt:lpstr>
      <vt:lpstr>Минская!Область_печати</vt:lpstr>
      <vt:lpstr>Могилевская!Область_печати</vt:lpstr>
      <vt:lpstr>'Республика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2024-08-01T13:45:59Z</dcterms:modified>
</cp:coreProperties>
</file>